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c539fe55a44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tements" sheetId="1" r:id="Rc7922f1b9a6f4f6c"/>
    <x:sheet xmlns:r="http://schemas.openxmlformats.org/officeDocument/2006/relationships" name="Journal" sheetId="2" r:id="R7a0679e509224a53"/>
    <x:sheet xmlns:r="http://schemas.openxmlformats.org/officeDocument/2006/relationships" name="Trial balance" sheetId="3" r:id="R85aa903253af4879"/>
    <x:sheet xmlns:r="http://schemas.openxmlformats.org/officeDocument/2006/relationships" name="Source" sheetId="4" r:id="R5f5ac33f120040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;(#,##0.0);&quot;–&quot;"/>
    <x:numFmt numFmtId="201" formatCode="0.0%"/>
    <x:numFmt numFmtId="202" formatCode="0.00"/>
  </x:numFmts>
  <x:fonts count="9">
    <x:font>
      <x:sz val="11"/>
      <x:name val="Carlito"/>
    </x:font>
    <x:font>
      <x:sz val="11"/>
      <x:color rgb="FF172825"/>
      <x:name val="Arial"/>
    </x:font>
    <x:font>
      <x:b/>
      <x:sz val="16"/>
      <x:color rgb="FF172825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0000FF"/>
      <x:name val="Arial"/>
    </x:font>
    <x:font>
      <x:sz val="11"/>
      <x:color rgb="FF000000"/>
      <x:name val="Arial"/>
    </x:font>
    <x:font>
      <x:sz val="11"/>
      <x:color rgb="FF008000"/>
      <x:name val="Arial"/>
    </x:font>
    <x:font>
      <x:b/>
      <x:sz val="11"/>
      <x:color rgb="FF17282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734D"/>
      </x:patternFill>
    </x:fill>
    <x:fill>
      <x:patternFill patternType="solid">
        <x:fgColor rgb="FFFFF1C9"/>
      </x:patternFill>
    </x:fill>
  </x:fills>
  <x:borders count="1">
    <x:border/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0" fontId="8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8" fillId="2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8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horizontal="right" vertical="center"/>
    </x:xf>
    <x:xf numFmtId="200" fontId="3" fillId="2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4">
    <x:dxf>
      <x:font>
        <x:b/>
        <x:color rgb="FFB91C1C"/>
      </x:font>
      <x:fill>
        <x:patternFill patternType="solid">
          <x:bgColor rgb="FFFFE0E0"/>
        </x:patternFill>
      </x:fill>
    </x:dxf>
    <x:dxf>
      <x:font>
        <x:b/>
        <x:color rgb="FFB91C1C"/>
      </x:font>
      <x:fill>
        <x:patternFill patternType="solid">
          <x:bgColor rgb="FFFFE0E0"/>
        </x:patternFill>
      </x:fill>
    </x:dxf>
    <x:dxf>
      <x:font>
        <x:b/>
        <x:color rgb="FFB91C1C"/>
      </x:font>
      <x:fill>
        <x:patternFill patternType="solid">
          <x:bgColor rgb="FFFFE0E0"/>
        </x:patternFill>
      </x:fill>
    </x:dxf>
    <x:dxf>
      <x:font>
        <x:b/>
        <x:color rgb="FFB91C1C"/>
      </x:font>
      <x:fill>
        <x:patternFill patternType="solid">
          <x:bgColor rgb="FFFFE0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9ce0b29c14498" /><Relationship Type="http://schemas.openxmlformats.org/officeDocument/2006/relationships/theme" Target="/xl/theme/theme1.xml" Id="R7cc3cf6cb71a4b78" /><Relationship Type="http://schemas.openxmlformats.org/officeDocument/2006/relationships/sharedStrings" Target="/xl/sharedStrings.xml" Id="R43ac299b20df4ac9" /><Relationship Type="http://schemas.openxmlformats.org/officeDocument/2006/relationships/worksheet" Target="/xl/worksheets/sheet1.xml" Id="Rc7922f1b9a6f4f6c" /><Relationship Type="http://schemas.openxmlformats.org/officeDocument/2006/relationships/worksheet" Target="/xl/worksheets/sheet2.xml" Id="R7a0679e509224a53" /><Relationship Type="http://schemas.openxmlformats.org/officeDocument/2006/relationships/worksheet" Target="/xl/worksheets/sheet3.xml" Id="R85aa903253af4879" /><Relationship Type="http://schemas.openxmlformats.org/officeDocument/2006/relationships/worksheet" Target="/xl/worksheets/sheet4.xml" Id="R5f5ac33f120040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35" hidden="0" customWidth="1"/>
    <x:col min="3" max="3" width="18" hidden="0" customWidth="1"/>
    <x:col min="4" max="4" width="18" hidden="0" customWidth="1"/>
    <x:col min="5" max="5" width="4" hidden="0" customWidth="1"/>
    <x:col min="6" max="6" width="38" hidden="0" customWidth="1"/>
    <x:col min="7" max="7" width="18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2"/>
      <x:c r="B2" s="3" t="str">
        <x:v>Harbor Supply linked statements</x:v>
      </x:c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/>
      <x:c r="B3" s="2" t="str">
        <x:v>USD thousands. February 2026, from your journal.</x:v>
      </x:c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/>
      <x:c r="B4" s="13" t="str">
        <x:f>IF(Journal!E4=18,"All entries populated: review account choices","Complete the journal before interpreting February")</x:f>
        <x:v>Complete the journal before interpreting February</x:v>
      </x:c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5" t="str">
        <x:v>Income statement</x:v>
      </x:c>
      <x:c r="C6" s="5" t="str">
        <x:v>January</x:v>
      </x:c>
      <x:c r="D6" s="5" t="str">
        <x:v>February</x:v>
      </x:c>
      <x:c r="E6" s="2"/>
      <x:c r="F6" s="5" t="str">
        <x:v>Balance sheet</x:v>
      </x:c>
      <x:c r="G6" s="5" t="str">
        <x:v>February end</x:v>
      </x:c>
      <x:c r="H6" s="2"/>
      <x:c r="I6" s="2"/>
      <x:c r="J6" s="2"/>
    </x:row>
    <x:row r="7" ht="24" customHeight="1">
      <x:c r="A7" s="2"/>
      <x:c r="B7" s="2" t="str">
        <x:v>Revenue</x:v>
      </x:c>
      <x:c r="C7" s="22" t="n">
        <x:v>100</x:v>
      </x:c>
      <x:c r="D7" s="22" t="str">
        <x:f>IF(Journal!$E$4=18,-'Trial balance'!F19,"n.a.")</x:f>
        <x:v>n.a.</x:v>
      </x:c>
      <x:c r="E7" s="2"/>
      <x:c r="F7" s="2" t="str">
        <x:v>Cash</x:v>
      </x:c>
      <x:c r="G7" s="22" t="str">
        <x:f>IF(Journal!$E$4=18,'Trial balance'!F7,"n.a.")</x:f>
        <x:v>n.a.</x:v>
      </x:c>
      <x:c r="H7" s="2"/>
      <x:c r="I7" s="2"/>
      <x:c r="J7" s="2"/>
    </x:row>
    <x:row r="8" ht="24" customHeight="1">
      <x:c r="A8" s="2"/>
      <x:c r="B8" s="2" t="str">
        <x:v>Cost of sales</x:v>
      </x:c>
      <x:c r="C8" s="22" t="n">
        <x:v>40</x:v>
      </x:c>
      <x:c r="D8" s="22" t="str">
        <x:f>IF(Journal!$E$4=18,'Trial balance'!F20,"n.a.")</x:f>
        <x:v>n.a.</x:v>
      </x:c>
      <x:c r="E8" s="2"/>
      <x:c r="F8" s="2" t="str">
        <x:v>Receivables</x:v>
      </x:c>
      <x:c r="G8" s="22" t="str">
        <x:f>IF(Journal!$E$4=18,'Trial balance'!F8,"n.a.")</x:f>
        <x:v>n.a.</x:v>
      </x:c>
      <x:c r="H8" s="2"/>
      <x:c r="I8" s="2"/>
      <x:c r="J8" s="2"/>
    </x:row>
    <x:row r="9" ht="24" customHeight="1">
      <x:c r="A9" s="2"/>
      <x:c r="B9" s="2" t="str">
        <x:v>Payroll</x:v>
      </x:c>
      <x:c r="C9" s="22" t="n">
        <x:v>30</x:v>
      </x:c>
      <x:c r="D9" s="22" t="str">
        <x:f>IF(Journal!$E$4=18,'Trial balance'!F21,"n.a.")</x:f>
        <x:v>n.a.</x:v>
      </x:c>
      <x:c r="E9" s="2"/>
      <x:c r="F9" s="2" t="str">
        <x:v>Inventory</x:v>
      </x:c>
      <x:c r="G9" s="22" t="str">
        <x:f>IF(Journal!$E$4=18,'Trial balance'!F9,"n.a.")</x:f>
        <x:v>n.a.</x:v>
      </x:c>
      <x:c r="H9" s="2"/>
      <x:c r="I9" s="2"/>
      <x:c r="J9" s="2"/>
    </x:row>
    <x:row r="10" ht="24" customHeight="1">
      <x:c r="A10" s="2"/>
      <x:c r="B10" s="2" t="str">
        <x:v>Depreciation</x:v>
      </x:c>
      <x:c r="C10" s="22" t="n">
        <x:v>0</x:v>
      </x:c>
      <x:c r="D10" s="22" t="str">
        <x:f>IF(Journal!$E$4=18,'Trial balance'!F22,"n.a.")</x:f>
        <x:v>n.a.</x:v>
      </x:c>
      <x:c r="E10" s="2"/>
      <x:c r="F10" s="2" t="str">
        <x:v>Equipment at cost</x:v>
      </x:c>
      <x:c r="G10" s="22" t="str">
        <x:f>IF(Journal!$E$4=18,'Trial balance'!F10,"n.a.")</x:f>
        <x:v>n.a.</x:v>
      </x:c>
      <x:c r="H10" s="2"/>
      <x:c r="I10" s="2"/>
      <x:c r="J10" s="2"/>
    </x:row>
    <x:row r="11" ht="24" customHeight="1">
      <x:c r="A11" s="2"/>
      <x:c r="B11" s="26" t="str">
        <x:v>Operating profit</x:v>
      </x:c>
      <x:c r="C11" s="27" t="n">
        <x:v>30</x:v>
      </x:c>
      <x:c r="D11" s="27" t="str">
        <x:f>IF(Journal!$E$4=18,D7-SUM(D8:D10),"n.a.")</x:f>
        <x:v>n.a.</x:v>
      </x:c>
      <x:c r="E11" s="2"/>
      <x:c r="F11" s="2" t="str">
        <x:v>Accumulated depreciation</x:v>
      </x:c>
      <x:c r="G11" s="22" t="str">
        <x:f>IF(Journal!$E$4=18,-'Trial balance'!F11,"n.a.")</x:f>
        <x:v>n.a.</x:v>
      </x:c>
      <x:c r="H11" s="2"/>
      <x:c r="I11" s="2"/>
      <x:c r="J11" s="2"/>
    </x:row>
    <x:row r="12" ht="24" customHeight="1">
      <x:c r="A12" s="2"/>
      <x:c r="B12" s="2" t="str">
        <x:v>Interest</x:v>
      </x:c>
      <x:c r="C12" s="22" t="n">
        <x:v>0</x:v>
      </x:c>
      <x:c r="D12" s="22" t="str">
        <x:f>IF(Journal!$E$4=18,'Trial balance'!F23,"n.a.")</x:f>
        <x:v>n.a.</x:v>
      </x:c>
      <x:c r="E12" s="2"/>
      <x:c r="F12" s="2" t="str">
        <x:v>Net equipment</x:v>
      </x:c>
      <x:c r="G12" s="22" t="str">
        <x:f>IF(Journal!$E$4=18,G10-G11,"n.a.")</x:f>
        <x:v>n.a.</x:v>
      </x:c>
      <x:c r="H12" s="2"/>
      <x:c r="I12" s="2"/>
      <x:c r="J12" s="2"/>
    </x:row>
    <x:row r="13" ht="24" customHeight="1">
      <x:c r="A13" s="2"/>
      <x:c r="B13" s="2" t="str">
        <x:v>Pretax income</x:v>
      </x:c>
      <x:c r="C13" s="22" t="n">
        <x:v>30</x:v>
      </x:c>
      <x:c r="D13" s="22" t="str">
        <x:f>IF(Journal!$E$4=18,D11-D12,"n.a.")</x:f>
        <x:v>n.a.</x:v>
      </x:c>
      <x:c r="E13" s="2"/>
      <x:c r="F13" s="26" t="str">
        <x:v>Total assets</x:v>
      </x:c>
      <x:c r="G13" s="27" t="str">
        <x:f>IF(Journal!$E$4=18,SUM(G7:G9)+G12,"n.a.")</x:f>
        <x:v>n.a.</x:v>
      </x:c>
      <x:c r="H13" s="2"/>
      <x:c r="I13" s="2"/>
      <x:c r="J13" s="2"/>
    </x:row>
    <x:row r="14" ht="24" customHeight="1">
      <x:c r="A14" s="2"/>
      <x:c r="B14" s="2" t="str">
        <x:v>Income-tax expense</x:v>
      </x:c>
      <x:c r="C14" s="22" t="n">
        <x:v>7.5</x:v>
      </x:c>
      <x:c r="D14" s="22" t="str">
        <x:f>IF(Journal!$E$4=18,'Trial balance'!F24,"n.a.")</x:f>
        <x:v>n.a.</x:v>
      </x:c>
      <x:c r="E14" s="2"/>
      <x:c r="F14" s="2" t="str">
        <x:v>Trade payables</x:v>
      </x:c>
      <x:c r="G14" s="22" t="str">
        <x:f>IF(Journal!$E$4=18,-'Trial balance'!F12,"n.a.")</x:f>
        <x:v>n.a.</x:v>
      </x:c>
      <x:c r="H14" s="2"/>
      <x:c r="I14" s="2"/>
      <x:c r="J14" s="2"/>
    </x:row>
    <x:row r="15" ht="24" customHeight="1">
      <x:c r="A15" s="2"/>
      <x:c r="B15" s="26" t="str">
        <x:v>Net income</x:v>
      </x:c>
      <x:c r="C15" s="27" t="n">
        <x:v>22.5</x:v>
      </x:c>
      <x:c r="D15" s="27" t="str">
        <x:f>IF(Journal!$E$4=18,D13-D14,"n.a.")</x:f>
        <x:v>n.a.</x:v>
      </x:c>
      <x:c r="E15" s="2"/>
      <x:c r="F15" s="2" t="str">
        <x:v>Accrued payroll</x:v>
      </x:c>
      <x:c r="G15" s="22" t="str">
        <x:f>IF(Journal!$E$4=18,-'Trial balance'!F13,"n.a.")</x:f>
        <x:v>n.a.</x:v>
      </x:c>
      <x:c r="H15" s="2"/>
      <x:c r="I15" s="2"/>
      <x:c r="J15" s="2"/>
    </x:row>
    <x:row r="16" ht="24" customHeight="1">
      <x:c r="A16" s="2"/>
      <x:c r="B16" s="2"/>
      <x:c r="C16" s="22"/>
      <x:c r="D16" s="22"/>
      <x:c r="E16" s="2"/>
      <x:c r="F16" s="2" t="str">
        <x:v>Deferred revenue</x:v>
      </x:c>
      <x:c r="G16" s="22" t="str">
        <x:f>IF(Journal!$E$4=18,-'Trial balance'!F14,"n.a.")</x:f>
        <x:v>n.a.</x:v>
      </x:c>
      <x:c r="H16" s="2"/>
      <x:c r="I16" s="2"/>
      <x:c r="J16" s="2"/>
    </x:row>
    <x:row r="17" ht="24" customHeight="1">
      <x:c r="A17" s="2"/>
      <x:c r="B17" s="2"/>
      <x:c r="C17" s="22"/>
      <x:c r="D17" s="22"/>
      <x:c r="E17" s="2"/>
      <x:c r="F17" s="2" t="str">
        <x:v>Income-tax payable</x:v>
      </x:c>
      <x:c r="G17" s="22" t="str">
        <x:f>IF(Journal!$E$4=18,-'Trial balance'!F15,"n.a.")</x:f>
        <x:v>n.a.</x:v>
      </x:c>
      <x:c r="H17" s="2"/>
      <x:c r="I17" s="2"/>
      <x:c r="J17" s="2"/>
    </x:row>
    <x:row r="18" ht="24" customHeight="1">
      <x:c r="A18" s="2"/>
      <x:c r="B18" s="5" t="str">
        <x:v>Cash-flow statement</x:v>
      </x:c>
      <x:c r="C18" s="28" t="str">
        <x:v>January</x:v>
      </x:c>
      <x:c r="D18" s="28" t="str">
        <x:v>February</x:v>
      </x:c>
      <x:c r="E18" s="2"/>
      <x:c r="F18" s="2" t="str">
        <x:v>Debt</x:v>
      </x:c>
      <x:c r="G18" s="22" t="str">
        <x:f>IF(Journal!$E$4=18,-'Trial balance'!F16,"n.a.")</x:f>
        <x:v>n.a.</x:v>
      </x:c>
      <x:c r="H18" s="2"/>
      <x:c r="I18" s="2"/>
      <x:c r="J18" s="2"/>
    </x:row>
    <x:row r="19" ht="24" customHeight="1">
      <x:c r="A19" s="2"/>
      <x:c r="B19" s="2" t="str">
        <x:v>Net income</x:v>
      </x:c>
      <x:c r="C19" s="22" t="n">
        <x:v>22.5</x:v>
      </x:c>
      <x:c r="D19" s="22" t="str">
        <x:f>IF(Journal!$E$4=18,D15,"n.a.")</x:f>
        <x:v>n.a.</x:v>
      </x:c>
      <x:c r="E19" s="2"/>
      <x:c r="F19" s="26" t="str">
        <x:v>Total liabilities</x:v>
      </x:c>
      <x:c r="G19" s="27" t="str">
        <x:f>IF(Journal!$E$4=18,SUM(G14:G18),"n.a.")</x:f>
        <x:v>n.a.</x:v>
      </x:c>
      <x:c r="H19" s="2"/>
      <x:c r="I19" s="2"/>
      <x:c r="J19" s="2"/>
    </x:row>
    <x:row r="20" ht="24" customHeight="1">
      <x:c r="A20" s="2"/>
      <x:c r="B20" s="2" t="str">
        <x:v>Depreciation add-back</x:v>
      </x:c>
      <x:c r="C20" s="22" t="n">
        <x:v>0</x:v>
      </x:c>
      <x:c r="D20" s="22" t="str">
        <x:f>IF(Journal!$E$4=18,D10,"n.a.")</x:f>
        <x:v>n.a.</x:v>
      </x:c>
      <x:c r="E20" s="2"/>
      <x:c r="F20" s="2" t="str">
        <x:v>Share capital</x:v>
      </x:c>
      <x:c r="G20" s="22" t="str">
        <x:f>IF(Journal!$E$4=18,-'Trial balance'!F17,"n.a.")</x:f>
        <x:v>n.a.</x:v>
      </x:c>
      <x:c r="H20" s="2"/>
      <x:c r="I20" s="2"/>
      <x:c r="J20" s="2"/>
    </x:row>
    <x:row r="21" ht="24" customHeight="1">
      <x:c r="A21" s="2"/>
      <x:c r="B21" s="2" t="str">
        <x:v>Receivables increase</x:v>
      </x:c>
      <x:c r="C21" s="22" t="n">
        <x:v>0</x:v>
      </x:c>
      <x:c r="D21" s="22" t="str">
        <x:f>IF(Journal!$E$4=18,-'Trial balance'!F8,"n.a.")</x:f>
        <x:v>n.a.</x:v>
      </x:c>
      <x:c r="E21" s="2"/>
      <x:c r="F21" s="2" t="str">
        <x:v>Retained earnings</x:v>
      </x:c>
      <x:c r="G21" s="22" t="str">
        <x:f>IF(Journal!$E$4=18,-'Trial balance'!F18+D15-'Trial balance'!F25,"n.a.")</x:f>
        <x:v>n.a.</x:v>
      </x:c>
      <x:c r="H21" s="2"/>
      <x:c r="I21" s="2"/>
      <x:c r="J21" s="2"/>
    </x:row>
    <x:row r="22" ht="24" customHeight="1">
      <x:c r="A22" s="2"/>
      <x:c r="B22" s="2" t="str">
        <x:v>Inventory increase</x:v>
      </x:c>
      <x:c r="C22" s="22" t="n">
        <x:v>0</x:v>
      </x:c>
      <x:c r="D22" s="22" t="str">
        <x:f>IF(Journal!$E$4=18,-'Trial balance'!F9,"n.a.")</x:f>
        <x:v>n.a.</x:v>
      </x:c>
      <x:c r="E22" s="2"/>
      <x:c r="F22" s="26" t="str">
        <x:v>Total equity</x:v>
      </x:c>
      <x:c r="G22" s="27" t="str">
        <x:f>IF(Journal!$E$4=18,SUM(G20:G21),"n.a.")</x:f>
        <x:v>n.a.</x:v>
      </x:c>
      <x:c r="H22" s="2"/>
      <x:c r="I22" s="2"/>
      <x:c r="J22" s="2"/>
    </x:row>
    <x:row r="23" ht="24" customHeight="1">
      <x:c r="A23" s="2"/>
      <x:c r="B23" s="2" t="str">
        <x:v>Payables increase</x:v>
      </x:c>
      <x:c r="C23" s="22" t="n">
        <x:v>0</x:v>
      </x:c>
      <x:c r="D23" s="22" t="str">
        <x:f>IF(Journal!$E$4=18,-'Trial balance'!F12,"n.a.")</x:f>
        <x:v>n.a.</x:v>
      </x:c>
      <x:c r="E23" s="2"/>
      <x:c r="F23" s="26" t="str">
        <x:v>Liabilities + equity</x:v>
      </x:c>
      <x:c r="G23" s="27" t="str">
        <x:f>IF(Journal!$E$4=18,G19+G22,"n.a.")</x:f>
        <x:v>n.a.</x:v>
      </x:c>
      <x:c r="H23" s="2"/>
      <x:c r="I23" s="2"/>
      <x:c r="J23" s="2"/>
    </x:row>
    <x:row r="24" ht="24" customHeight="1">
      <x:c r="A24" s="2"/>
      <x:c r="B24" s="2" t="str">
        <x:v>Payroll accrual increase</x:v>
      </x:c>
      <x:c r="C24" s="22" t="n">
        <x:v>0</x:v>
      </x:c>
      <x:c r="D24" s="22" t="str">
        <x:f>IF(Journal!$E$4=18,-'Trial balance'!F13,"n.a.")</x:f>
        <x:v>n.a.</x:v>
      </x:c>
      <x:c r="E24" s="2"/>
      <x:c r="F24" s="2" t="str">
        <x:v>Balance difference</x:v>
      </x:c>
      <x:c r="G24" s="25" t="str">
        <x:f>IF(Journal!$E$4=18,G13-G23,"n.a.")</x:f>
        <x:v>n.a.</x:v>
      </x:c>
      <x:c r="H24" s="2"/>
      <x:c r="I24" s="2"/>
      <x:c r="J24" s="2"/>
    </x:row>
    <x:row r="25" ht="24" customHeight="1">
      <x:c r="A25" s="2"/>
      <x:c r="B25" s="2" t="str">
        <x:v>Deferred revenue increase</x:v>
      </x:c>
      <x:c r="C25" s="22" t="n">
        <x:v>0</x:v>
      </x:c>
      <x:c r="D25" s="22" t="str">
        <x:f>IF(Journal!$E$4=18,-'Trial balance'!F14,"n.a.")</x:f>
        <x:v>n.a.</x:v>
      </x:c>
      <x:c r="E25" s="2"/>
      <x:c r="F25" s="2"/>
      <x:c r="G25" s="22"/>
      <x:c r="H25" s="2"/>
      <x:c r="I25" s="2"/>
      <x:c r="J25" s="2"/>
    </x:row>
    <x:row r="26" ht="24" customHeight="1">
      <x:c r="A26" s="2"/>
      <x:c r="B26" s="2" t="str">
        <x:v>Tax payable increase</x:v>
      </x:c>
      <x:c r="C26" s="22" t="n">
        <x:v>0</x:v>
      </x:c>
      <x:c r="D26" s="22" t="str">
        <x:f>IF(Journal!$E$4=18,-'Trial balance'!F15,"n.a.")</x:f>
        <x:v>n.a.</x:v>
      </x:c>
      <x:c r="E26" s="2"/>
      <x:c r="F26" s="2"/>
      <x:c r="G26" s="22"/>
      <x:c r="H26" s="2"/>
      <x:c r="I26" s="2"/>
      <x:c r="J26" s="2"/>
    </x:row>
    <x:row r="27" ht="24" customHeight="1">
      <x:c r="A27" s="2"/>
      <x:c r="B27" s="26" t="str">
        <x:v>Operating cash</x:v>
      </x:c>
      <x:c r="C27" s="27" t="n">
        <x:v>22.5</x:v>
      </x:c>
      <x:c r="D27" s="27" t="str">
        <x:f>IF(Journal!$E$4=18,SUM(D19:D26),"n.a.")</x:f>
        <x:v>n.a.</x:v>
      </x:c>
      <x:c r="E27" s="2"/>
      <x:c r="F27" s="2" t="str">
        <x:v>Direct operating cash</x:v>
      </x:c>
      <x:c r="G27" s="22" t="str">
        <x:f>IF(Journal!E4=18,SUMIFS(Journal!E7:E24,Journal!C7:C24,"Cash",Journal!F7:F24,"operating")-SUMIFS(Journal!E7:E24,Journal!D7:D24,"Cash",Journal!F7:F24,"operating"),"n.a.")</x:f>
        <x:v>n.a.</x:v>
      </x:c>
      <x:c r="H27" s="2"/>
      <x:c r="I27" s="2"/>
      <x:c r="J27" s="2"/>
    </x:row>
    <x:row r="28" ht="24" customHeight="1">
      <x:c r="A28" s="2"/>
      <x:c r="B28" s="2" t="str">
        <x:v>Investing cash</x:v>
      </x:c>
      <x:c r="C28" s="22" t="n">
        <x:v>0</x:v>
      </x:c>
      <x:c r="D28" s="22" t="str">
        <x:f>IF(Journal!$E$4=18,SUMIFS(Journal!E7:E24,Journal!C7:C24,"Cash",Journal!F7:F24,"investing")-SUMIFS(Journal!E7:E24,Journal!D7:D24,"Cash",Journal!F7:F24,"investing"),"n.a.")</x:f>
        <x:v>n.a.</x:v>
      </x:c>
      <x:c r="E28" s="2"/>
      <x:c r="F28" s="2"/>
      <x:c r="G28" s="22"/>
      <x:c r="H28" s="2"/>
      <x:c r="I28" s="2"/>
      <x:c r="J28" s="2"/>
    </x:row>
    <x:row r="29" ht="24" customHeight="1">
      <x:c r="A29" s="2"/>
      <x:c r="B29" s="2" t="str">
        <x:v>Financing cash</x:v>
      </x:c>
      <x:c r="C29" s="22" t="n">
        <x:v>0</x:v>
      </x:c>
      <x:c r="D29" s="22" t="str">
        <x:f>IF(Journal!$E$4=18,SUMIFS(Journal!E7:E24,Journal!C7:C24,"Cash",Journal!F7:F24,"financing")-SUMIFS(Journal!E7:E24,Journal!D7:D24,"Cash",Journal!F7:F24,"financing"),"n.a.")</x:f>
        <x:v>n.a.</x:v>
      </x:c>
      <x:c r="E29" s="2"/>
      <x:c r="F29" s="2" t="str">
        <x:v>Direct less indirect cash</x:v>
      </x:c>
      <x:c r="G29" s="25" t="str">
        <x:f>IF(Journal!E4=18,G27-D27,"n.a.")</x:f>
        <x:v>n.a.</x:v>
      </x:c>
      <x:c r="H29" s="2"/>
      <x:c r="I29" s="2"/>
      <x:c r="J29" s="2"/>
    </x:row>
    <x:row r="30" ht="24" customHeight="1">
      <x:c r="A30" s="2"/>
      <x:c r="B30" s="26" t="str">
        <x:v>Cash change</x:v>
      </x:c>
      <x:c r="C30" s="27" t="n">
        <x:v>22.5</x:v>
      </x:c>
      <x:c r="D30" s="27" t="str">
        <x:f>IF(Journal!$E$4=18,SUM(D27:D29),"n.a.")</x:f>
        <x:v>n.a.</x:v>
      </x:c>
      <x:c r="E30" s="2"/>
      <x:c r="F30" s="2" t="str">
        <x:v>Closing cash difference</x:v>
      </x:c>
      <x:c r="G30" s="25" t="str">
        <x:f>IF(Journal!E4=18,D32-G7,"n.a.")</x:f>
        <x:v>n.a.</x:v>
      </x:c>
      <x:c r="H30" s="2"/>
      <x:c r="I30" s="2"/>
      <x:c r="J30" s="2"/>
    </x:row>
    <x:row r="31" ht="24" customHeight="1">
      <x:c r="A31" s="2"/>
      <x:c r="B31" s="2" t="str">
        <x:v>Opening cash</x:v>
      </x:c>
      <x:c r="C31" s="22" t="n">
        <x:v>100</x:v>
      </x:c>
      <x:c r="D31" s="22" t="str">
        <x:f>IF(Journal!$E$4=18,Source!D41,"n.a.")</x:f>
        <x:v>n.a.</x:v>
      </x:c>
      <x:c r="E31" s="2"/>
      <x:c r="F31" s="2"/>
      <x:c r="G31" s="2"/>
      <x:c r="H31" s="2"/>
      <x:c r="I31" s="2"/>
      <x:c r="J31" s="2"/>
    </x:row>
    <x:row r="32" ht="24" customHeight="1">
      <x:c r="A32" s="2"/>
      <x:c r="B32" s="26" t="str">
        <x:v>Closing cash</x:v>
      </x:c>
      <x:c r="C32" s="27" t="n">
        <x:v>122.5</x:v>
      </x:c>
      <x:c r="D32" s="27" t="str">
        <x:f>IF(Journal!$E$4=18,SUM(D30:D31),"n.a.")</x:f>
        <x:v>n.a.</x:v>
      </x:c>
      <x:c r="E32" s="2"/>
      <x:c r="F32" s="2"/>
      <x:c r="G32" s="2"/>
      <x:c r="H32" s="2"/>
      <x:c r="I32" s="2"/>
      <x:c r="J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4" customHeight="1">
      <x:c r="A35" s="2"/>
      <x:c r="B35" s="2" t="str">
        <x:v>Your explanation (write before reviewing the solution)</x:v>
      </x:c>
      <x:c r="C35" s="2"/>
      <x:c r="D35" s="2"/>
      <x:c r="E35" s="2"/>
      <x:c r="F35" s="2"/>
      <x:c r="G35" s="2"/>
      <x:c r="H35" s="2"/>
      <x:c r="I35" s="2"/>
      <x:c r="J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4" customHeight="1">
      <x:c r="A37" s="2"/>
      <x:c r="B37" s="2" t="str">
        <x:v>Compare January and February profit.</x:v>
      </x:c>
      <x:c r="C37" s="2"/>
      <x:c r="D37" s="2"/>
      <x:c r="E37" s="2"/>
      <x:c r="F37" s="2"/>
      <x:c r="G37" s="2"/>
      <x:c r="H37" s="2"/>
      <x:c r="I37" s="2"/>
      <x:c r="J37" s="2"/>
    </x:row>
    <x:row r="38" ht="30" customHeight="1">
      <x:c r="A38" s="2"/>
      <x:c r="B38" s="14"/>
      <x:c r="C38" s="14"/>
      <x:c r="D38" s="14"/>
      <x:c r="E38" s="14"/>
      <x:c r="F38" s="14"/>
      <x:c r="G38" s="14"/>
      <x:c r="H38" s="2"/>
      <x:c r="I38" s="2"/>
      <x:c r="J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4" customHeight="1">
      <x:c r="A40" s="2"/>
      <x:c r="B40" s="2" t="str">
        <x:v>Explain operating cash using the balance changes.</x:v>
      </x:c>
      <x:c r="C40" s="2"/>
      <x:c r="D40" s="2"/>
      <x:c r="E40" s="2"/>
      <x:c r="F40" s="2"/>
      <x:c r="G40" s="2"/>
      <x:c r="H40" s="2"/>
      <x:c r="I40" s="2"/>
      <x:c r="J40" s="2"/>
    </x:row>
    <x:row r="41" ht="30" customHeight="1">
      <x:c r="A41" s="2"/>
      <x:c r="B41" s="14"/>
      <x:c r="C41" s="14"/>
      <x:c r="D41" s="14"/>
      <x:c r="E41" s="14"/>
      <x:c r="F41" s="14"/>
      <x:c r="G41" s="14"/>
      <x:c r="H41" s="2"/>
      <x:c r="I41" s="2"/>
      <x:c r="J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4" customHeight="1">
      <x:c r="A43" s="2"/>
      <x:c r="B43" s="2" t="str">
        <x:v>Explain investing and financing cash.</x:v>
      </x:c>
      <x:c r="C43" s="2"/>
      <x:c r="D43" s="2"/>
      <x:c r="E43" s="2"/>
      <x:c r="F43" s="2"/>
      <x:c r="G43" s="2"/>
      <x:c r="H43" s="2"/>
      <x:c r="I43" s="2"/>
      <x:c r="J43" s="2"/>
    </x:row>
    <x:row r="44" ht="30" customHeight="1">
      <x:c r="A44" s="2"/>
      <x:c r="B44" s="14"/>
      <x:c r="C44" s="14"/>
      <x:c r="D44" s="14"/>
      <x:c r="E44" s="14"/>
      <x:c r="F44" s="14"/>
      <x:c r="G44" s="14"/>
      <x:c r="H44" s="2"/>
      <x:c r="I44" s="2"/>
      <x:c r="J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4" customHeight="1">
      <x:c r="A46" s="2"/>
      <x:c r="B46" s="2" t="str">
        <x:v>State ending cash and the cash change.</x:v>
      </x:c>
      <x:c r="C46" s="2"/>
      <x:c r="D46" s="2"/>
      <x:c r="E46" s="2"/>
      <x:c r="F46" s="2"/>
      <x:c r="G46" s="2"/>
      <x:c r="H46" s="2"/>
      <x:c r="I46" s="2"/>
      <x:c r="J46" s="2"/>
    </x:row>
    <x:row r="47" ht="30" customHeight="1">
      <x:c r="A47" s="2"/>
      <x:c r="B47" s="14"/>
      <x:c r="C47" s="14"/>
      <x:c r="D47" s="14"/>
      <x:c r="E47" s="14"/>
      <x:c r="F47" s="14"/>
      <x:c r="G47" s="14"/>
      <x:c r="H47" s="2"/>
      <x:c r="I47" s="2"/>
      <x:c r="J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4" customHeight="1">
      <x:c r="A50" s="2"/>
      <x:c r="B50" s="2" t="str">
        <x:v>Checks can balance despite incorrect recognition. Trace T04 to the invoice settlement.</x:v>
      </x:c>
      <x:c r="C50" s="2"/>
      <x:c r="D50" s="2"/>
      <x:c r="E50" s="2"/>
      <x:c r="F50" s="2"/>
      <x:c r="G50" s="2"/>
      <x:c r="H50" s="2"/>
      <x:c r="I50" s="2"/>
      <x:c r="J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</x:sheetData>
  <x:conditionalFormatting sqref="G24:G24">
    <x:cfRule type="expression" dxfId="1" priority="1">
      <x:formula>AND(ISNUMBER(G24),ABS(G24)&gt;0.005)</x:formula>
    </x:cfRule>
  </x:conditionalFormatting>
  <x:conditionalFormatting sqref="G29:G29">
    <x:cfRule type="expression" dxfId="2" priority="2">
      <x:formula>AND(ISNUMBER(G29),ABS(G29)&gt;0.005)</x:formula>
    </x:cfRule>
  </x:conditionalFormatting>
  <x:conditionalFormatting sqref="G30:G30">
    <x:cfRule type="expression" dxfId="3" priority="3">
      <x:formula>AND(ISNUMBER(G30),ABS(G30)&gt;0.005)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9" hidden="0" customWidth="1"/>
    <x:col min="3" max="3" width="30" hidden="0" customWidth="1"/>
    <x:col min="4" max="4" width="30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2"/>
      <x:c r="B2" s="3" t="str">
        <x:v>Post the February transactions</x:v>
      </x:c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/>
      <x:c r="B3" s="2" t="str">
        <x:v>Choose two accounts and enter one amount. T01 is worked. Complete the remaining 17.</x:v>
      </x:c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/>
      <x:c r="B4" s="2" t="str">
        <x:v>Valid entries</x:v>
      </x:c>
      <x:c r="C4" s="2"/>
      <x:c r="D4" s="2"/>
      <x:c r="E4" s="12" t="n">
        <x:f>SUM(G7:G24)</x:f>
        <x:v>1</x:v>
      </x:c>
      <x:c r="F4" s="2" t="str">
        <x:v>of 18</x:v>
      </x:c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5" t="str">
        <x:v>ID</x:v>
      </x:c>
      <x:c r="C6" s="5" t="str">
        <x:v>Debit account</x:v>
      </x:c>
      <x:c r="D6" s="5" t="str">
        <x:v>Credit account</x:v>
      </x:c>
      <x:c r="E6" s="5" t="str">
        <x:v>Amount</x:v>
      </x:c>
      <x:c r="F6" s="5" t="str">
        <x:v>Cash category</x:v>
      </x:c>
      <x:c r="G6" s="5" t="str">
        <x:v>Entry valid</x:v>
      </x:c>
      <x:c r="H6" s="2"/>
      <x:c r="I6" s="2"/>
      <x:c r="J6" s="2"/>
    </x:row>
    <x:row r="7" ht="24" customHeight="1">
      <x:c r="A7" s="2"/>
      <x:c r="B7" s="2" t="str">
        <x:v>T01</x:v>
      </x:c>
      <x:c r="C7" s="2" t="str">
        <x:v>Inventory</x:v>
      </x:c>
      <x:c r="D7" s="2" t="str">
        <x:v>Payables</x:v>
      </x:c>
      <x:c r="E7" s="8" t="n">
        <x:v>100</x:v>
      </x:c>
      <x:c r="F7" s="2" t="str">
        <x:v>Noncash</x:v>
      </x:c>
      <x:c r="G7" s="13" t="n">
        <x:f>IF(AND(COUNTIFS('Trial balance'!$B$7:$B$25,C7)=1,COUNTIFS('Trial balance'!$B$7:$B$25,D7)=1,ISNUMBER(E7),E7&gt;=0,C7&lt;&gt;D7),1,0)</x:f>
        <x:v>1</x:v>
      </x:c>
      <x:c r="H7" s="2"/>
      <x:c r="I7" s="2"/>
      <x:c r="J7" s="2"/>
    </x:row>
    <x:row r="8" ht="24" customHeight="1">
      <x:c r="A8" s="2"/>
      <x:c r="B8" s="2" t="str">
        <x:v>T02</x:v>
      </x:c>
      <x:c r="C8" s="14"/>
      <x:c r="D8" s="14"/>
      <x:c r="E8" s="16"/>
      <x:c r="F8" s="2" t="str">
        <x:v>Noncash</x:v>
      </x:c>
      <x:c r="G8" s="13" t="n">
        <x:f>IF(AND(COUNTIFS('Trial balance'!$B$7:$B$25,C8)=1,COUNTIFS('Trial balance'!$B$7:$B$25,D8)=1,ISNUMBER(E8),E8&gt;=0,C8&lt;&gt;D8),1,0)</x:f>
        <x:v>0</x:v>
      </x:c>
      <x:c r="H8" s="2"/>
      <x:c r="I8" s="2"/>
      <x:c r="J8" s="2"/>
    </x:row>
    <x:row r="9" ht="24" customHeight="1">
      <x:c r="A9" s="2"/>
      <x:c r="B9" s="2" t="str">
        <x:v>T03</x:v>
      </x:c>
      <x:c r="C9" s="14"/>
      <x:c r="D9" s="14"/>
      <x:c r="E9" s="16"/>
      <x:c r="F9" s="2" t="str">
        <x:v>Noncash</x:v>
      </x:c>
      <x:c r="G9" s="13" t="n">
        <x:f>IF(AND(COUNTIFS('Trial balance'!$B$7:$B$25,C9)=1,COUNTIFS('Trial balance'!$B$7:$B$25,D9)=1,ISNUMBER(E9),E9&gt;=0,C9&lt;&gt;D9),1,0)</x:f>
        <x:v>0</x:v>
      </x:c>
      <x:c r="H9" s="2"/>
      <x:c r="I9" s="2"/>
      <x:c r="J9" s="2"/>
    </x:row>
    <x:row r="10" ht="24" customHeight="1">
      <x:c r="A10" s="2"/>
      <x:c r="B10" s="2" t="str">
        <x:v>T04</x:v>
      </x:c>
      <x:c r="C10" s="14"/>
      <x:c r="D10" s="14"/>
      <x:c r="E10" s="16"/>
      <x:c r="F10" s="2" t="str">
        <x:v>operating</x:v>
      </x:c>
      <x:c r="G10" s="13" t="n">
        <x:f>IF(AND(COUNTIFS('Trial balance'!$B$7:$B$25,C10)=1,COUNTIFS('Trial balance'!$B$7:$B$25,D10)=1,ISNUMBER(E10),E10&gt;=0,C10&lt;&gt;D10),1,0)</x:f>
        <x:v>0</x:v>
      </x:c>
      <x:c r="H10" s="2"/>
      <x:c r="I10" s="2"/>
      <x:c r="J10" s="2"/>
    </x:row>
    <x:row r="11" ht="24" customHeight="1">
      <x:c r="A11" s="2"/>
      <x:c r="B11" s="2" t="str">
        <x:v>T05</x:v>
      </x:c>
      <x:c r="C11" s="14"/>
      <x:c r="D11" s="14"/>
      <x:c r="E11" s="16"/>
      <x:c r="F11" s="2" t="str">
        <x:v>operating</x:v>
      </x:c>
      <x:c r="G11" s="13" t="n">
        <x:f>IF(AND(COUNTIFS('Trial balance'!$B$7:$B$25,C11)=1,COUNTIFS('Trial balance'!$B$7:$B$25,D11)=1,ISNUMBER(E11),E11&gt;=0,C11&lt;&gt;D11),1,0)</x:f>
        <x:v>0</x:v>
      </x:c>
      <x:c r="H11" s="2"/>
      <x:c r="I11" s="2"/>
      <x:c r="J11" s="2"/>
    </x:row>
    <x:row r="12" ht="24" customHeight="1">
      <x:c r="A12" s="2"/>
      <x:c r="B12" s="2" t="str">
        <x:v>T06</x:v>
      </x:c>
      <x:c r="C12" s="14"/>
      <x:c r="D12" s="14"/>
      <x:c r="E12" s="16"/>
      <x:c r="F12" s="2" t="str">
        <x:v>Noncash</x:v>
      </x:c>
      <x:c r="G12" s="13" t="n">
        <x:f>IF(AND(COUNTIFS('Trial balance'!$B$7:$B$25,C12)=1,COUNTIFS('Trial balance'!$B$7:$B$25,D12)=1,ISNUMBER(E12),E12&gt;=0,C12&lt;&gt;D12),1,0)</x:f>
        <x:v>0</x:v>
      </x:c>
      <x:c r="H12" s="2"/>
      <x:c r="I12" s="2"/>
      <x:c r="J12" s="2"/>
    </x:row>
    <x:row r="13" ht="24" customHeight="1">
      <x:c r="A13" s="2"/>
      <x:c r="B13" s="2" t="str">
        <x:v>T07</x:v>
      </x:c>
      <x:c r="C13" s="14"/>
      <x:c r="D13" s="14"/>
      <x:c r="E13" s="16"/>
      <x:c r="F13" s="2" t="str">
        <x:v>operating</x:v>
      </x:c>
      <x:c r="G13" s="13" t="n">
        <x:f>IF(AND(COUNTIFS('Trial balance'!$B$7:$B$25,C13)=1,COUNTIFS('Trial balance'!$B$7:$B$25,D13)=1,ISNUMBER(E13),E13&gt;=0,C13&lt;&gt;D13),1,0)</x:f>
        <x:v>0</x:v>
      </x:c>
      <x:c r="H13" s="2"/>
      <x:c r="I13" s="2"/>
      <x:c r="J13" s="2"/>
    </x:row>
    <x:row r="14" ht="24" customHeight="1">
      <x:c r="A14" s="2"/>
      <x:c r="B14" s="2" t="str">
        <x:v>T08</x:v>
      </x:c>
      <x:c r="C14" s="14"/>
      <x:c r="D14" s="14"/>
      <x:c r="E14" s="16"/>
      <x:c r="F14" s="2" t="str">
        <x:v>operating</x:v>
      </x:c>
      <x:c r="G14" s="13" t="n">
        <x:f>IF(AND(COUNTIFS('Trial balance'!$B$7:$B$25,C14)=1,COUNTIFS('Trial balance'!$B$7:$B$25,D14)=1,ISNUMBER(E14),E14&gt;=0,C14&lt;&gt;D14),1,0)</x:f>
        <x:v>0</x:v>
      </x:c>
      <x:c r="H14" s="2"/>
      <x:c r="I14" s="2"/>
      <x:c r="J14" s="2"/>
    </x:row>
    <x:row r="15" ht="24" customHeight="1">
      <x:c r="A15" s="2"/>
      <x:c r="B15" s="2" t="str">
        <x:v>T09</x:v>
      </x:c>
      <x:c r="C15" s="14"/>
      <x:c r="D15" s="14"/>
      <x:c r="E15" s="16"/>
      <x:c r="F15" s="2" t="str">
        <x:v>Noncash</x:v>
      </x:c>
      <x:c r="G15" s="13" t="n">
        <x:f>IF(AND(COUNTIFS('Trial balance'!$B$7:$B$25,C15)=1,COUNTIFS('Trial balance'!$B$7:$B$25,D15)=1,ISNUMBER(E15),E15&gt;=0,C15&lt;&gt;D15),1,0)</x:f>
        <x:v>0</x:v>
      </x:c>
      <x:c r="H15" s="2"/>
      <x:c r="I15" s="2"/>
      <x:c r="J15" s="2"/>
    </x:row>
    <x:row r="16" ht="24" customHeight="1">
      <x:c r="A16" s="2"/>
      <x:c r="B16" s="2" t="str">
        <x:v>T10</x:v>
      </x:c>
      <x:c r="C16" s="14"/>
      <x:c r="D16" s="14"/>
      <x:c r="E16" s="16"/>
      <x:c r="F16" s="2" t="str">
        <x:v>investing</x:v>
      </x:c>
      <x:c r="G16" s="13" t="n">
        <x:f>IF(AND(COUNTIFS('Trial balance'!$B$7:$B$25,C16)=1,COUNTIFS('Trial balance'!$B$7:$B$25,D16)=1,ISNUMBER(E16),E16&gt;=0,C16&lt;&gt;D16),1,0)</x:f>
        <x:v>0</x:v>
      </x:c>
      <x:c r="H16" s="2"/>
      <x:c r="I16" s="2"/>
      <x:c r="J16" s="2"/>
    </x:row>
    <x:row r="17" ht="24" customHeight="1">
      <x:c r="A17" s="2"/>
      <x:c r="B17" s="2" t="str">
        <x:v>T11</x:v>
      </x:c>
      <x:c r="C17" s="14"/>
      <x:c r="D17" s="14"/>
      <x:c r="E17" s="16"/>
      <x:c r="F17" s="2" t="str">
        <x:v>Noncash</x:v>
      </x:c>
      <x:c r="G17" s="13" t="n">
        <x:f>IF(AND(COUNTIFS('Trial balance'!$B$7:$B$25,C17)=1,COUNTIFS('Trial balance'!$B$7:$B$25,D17)=1,ISNUMBER(E17),E17&gt;=0,C17&lt;&gt;D17),1,0)</x:f>
        <x:v>0</x:v>
      </x:c>
      <x:c r="H17" s="2"/>
      <x:c r="I17" s="2"/>
      <x:c r="J17" s="2"/>
    </x:row>
    <x:row r="18" ht="24" customHeight="1">
      <x:c r="A18" s="2"/>
      <x:c r="B18" s="2" t="str">
        <x:v>T12</x:v>
      </x:c>
      <x:c r="C18" s="14"/>
      <x:c r="D18" s="14"/>
      <x:c r="E18" s="16"/>
      <x:c r="F18" s="2" t="str">
        <x:v>financing</x:v>
      </x:c>
      <x:c r="G18" s="13" t="n">
        <x:f>IF(AND(COUNTIFS('Trial balance'!$B$7:$B$25,C18)=1,COUNTIFS('Trial balance'!$B$7:$B$25,D18)=1,ISNUMBER(E18),E18&gt;=0,C18&lt;&gt;D18),1,0)</x:f>
        <x:v>0</x:v>
      </x:c>
      <x:c r="H18" s="2"/>
      <x:c r="I18" s="2"/>
      <x:c r="J18" s="2"/>
    </x:row>
    <x:row r="19" ht="24" customHeight="1">
      <x:c r="A19" s="2"/>
      <x:c r="B19" s="2" t="str">
        <x:v>T13</x:v>
      </x:c>
      <x:c r="C19" s="14"/>
      <x:c r="D19" s="14"/>
      <x:c r="E19" s="16"/>
      <x:c r="F19" s="2" t="str">
        <x:v>financing</x:v>
      </x:c>
      <x:c r="G19" s="13" t="n">
        <x:f>IF(AND(COUNTIFS('Trial balance'!$B$7:$B$25,C19)=1,COUNTIFS('Trial balance'!$B$7:$B$25,D19)=1,ISNUMBER(E19),E19&gt;=0,C19&lt;&gt;D19),1,0)</x:f>
        <x:v>0</x:v>
      </x:c>
      <x:c r="H19" s="2"/>
      <x:c r="I19" s="2"/>
      <x:c r="J19" s="2"/>
    </x:row>
    <x:row r="20" ht="24" customHeight="1">
      <x:c r="A20" s="2"/>
      <x:c r="B20" s="2" t="str">
        <x:v>T14</x:v>
      </x:c>
      <x:c r="C20" s="14"/>
      <x:c r="D20" s="14"/>
      <x:c r="E20" s="16"/>
      <x:c r="F20" s="2" t="str">
        <x:v>operating</x:v>
      </x:c>
      <x:c r="G20" s="13" t="n">
        <x:f>IF(AND(COUNTIFS('Trial balance'!$B$7:$B$25,C20)=1,COUNTIFS('Trial balance'!$B$7:$B$25,D20)=1,ISNUMBER(E20),E20&gt;=0,C20&lt;&gt;D20),1,0)</x:f>
        <x:v>0</x:v>
      </x:c>
      <x:c r="H20" s="2"/>
      <x:c r="I20" s="2"/>
      <x:c r="J20" s="2"/>
    </x:row>
    <x:row r="21" ht="24" customHeight="1">
      <x:c r="A21" s="2"/>
      <x:c r="B21" s="2" t="str">
        <x:v>T15</x:v>
      </x:c>
      <x:c r="C21" s="14"/>
      <x:c r="D21" s="14"/>
      <x:c r="E21" s="16"/>
      <x:c r="F21" s="2" t="str">
        <x:v>financing</x:v>
      </x:c>
      <x:c r="G21" s="13" t="n">
        <x:f>IF(AND(COUNTIFS('Trial balance'!$B$7:$B$25,C21)=1,COUNTIFS('Trial balance'!$B$7:$B$25,D21)=1,ISNUMBER(E21),E21&gt;=0,C21&lt;&gt;D21),1,0)</x:f>
        <x:v>0</x:v>
      </x:c>
      <x:c r="H21" s="2"/>
      <x:c r="I21" s="2"/>
      <x:c r="J21" s="2"/>
    </x:row>
    <x:row r="22" ht="24" customHeight="1">
      <x:c r="A22" s="2"/>
      <x:c r="B22" s="2" t="str">
        <x:v>T16</x:v>
      </x:c>
      <x:c r="C22" s="14"/>
      <x:c r="D22" s="14"/>
      <x:c r="E22" s="16"/>
      <x:c r="F22" s="2" t="str">
        <x:v>financing</x:v>
      </x:c>
      <x:c r="G22" s="13" t="n">
        <x:f>IF(AND(COUNTIFS('Trial balance'!$B$7:$B$25,C22)=1,COUNTIFS('Trial balance'!$B$7:$B$25,D22)=1,ISNUMBER(E22),E22&gt;=0,C22&lt;&gt;D22),1,0)</x:f>
        <x:v>0</x:v>
      </x:c>
      <x:c r="H22" s="2"/>
      <x:c r="I22" s="2"/>
      <x:c r="J22" s="2"/>
    </x:row>
    <x:row r="23" ht="24" customHeight="1">
      <x:c r="A23" s="2"/>
      <x:c r="B23" s="2" t="str">
        <x:v>T17</x:v>
      </x:c>
      <x:c r="C23" s="14"/>
      <x:c r="D23" s="14"/>
      <x:c r="E23" s="16"/>
      <x:c r="F23" s="2" t="str">
        <x:v>Noncash</x:v>
      </x:c>
      <x:c r="G23" s="13" t="n">
        <x:f>IF(AND(COUNTIFS('Trial balance'!$B$7:$B$25,C23)=1,COUNTIFS('Trial balance'!$B$7:$B$25,D23)=1,ISNUMBER(E23),E23&gt;=0,C23&lt;&gt;D23),1,0)</x:f>
        <x:v>0</x:v>
      </x:c>
      <x:c r="H23" s="2"/>
      <x:c r="I23" s="2"/>
      <x:c r="J23" s="2"/>
    </x:row>
    <x:row r="24" ht="24" customHeight="1">
      <x:c r="A24" s="2"/>
      <x:c r="B24" s="2" t="str">
        <x:v>T18</x:v>
      </x:c>
      <x:c r="C24" s="14"/>
      <x:c r="D24" s="14"/>
      <x:c r="E24" s="16"/>
      <x:c r="F24" s="2" t="str">
        <x:v>operating</x:v>
      </x:c>
      <x:c r="G24" s="13" t="n">
        <x:f>IF(AND(COUNTIFS('Trial balance'!$B$7:$B$25,C24)=1,COUNTIFS('Trial balance'!$B$7:$B$25,D24)=1,ISNUMBER(E24),E24&gt;=0,C24&lt;&gt;D24),1,0)</x:f>
        <x:v>0</x:v>
      </x:c>
      <x:c r="H24" s="2"/>
      <x:c r="I24" s="2"/>
      <x:c r="J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4" customHeight="1">
      <x:c r="A27" s="2"/>
      <x:c r="B27" s="2" t="str">
        <x:v>Yellow cells are your inputs. Green numbers link to another sheet.</x:v>
      </x:c>
      <x:c r="C27" s="2"/>
      <x:c r="D27" s="2"/>
      <x:c r="E27" s="2"/>
      <x:c r="F27" s="2"/>
      <x:c r="G27" s="2"/>
      <x:c r="H27" s="2"/>
      <x:c r="I27" s="2"/>
      <x:c r="J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4" customHeight="1">
      <x:c r="A29" s="2"/>
      <x:c r="B29" s="2" t="str">
        <x:v>Valid means recognized account names and a nonnegative numeric amount.</x:v>
      </x:c>
      <x:c r="C29" s="2"/>
      <x:c r="D29" s="2"/>
      <x:c r="E29" s="2"/>
      <x:c r="F29" s="2"/>
      <x:c r="G29" s="2"/>
      <x:c r="H29" s="2"/>
      <x:c r="I29" s="2"/>
      <x:c r="J29" s="2"/>
    </x:row>
    <x:row r="30" ht="24" customHeight="1">
      <x:c r="A30" s="2"/>
      <x:c r="B30" s="2" t="str">
        <x:v>It does not establish that the posting is economically correct.</x:v>
      </x:c>
      <x:c r="C30" s="2"/>
      <x:c r="D30" s="2"/>
      <x:c r="E30" s="2"/>
      <x:c r="F30" s="2"/>
      <x:c r="G30" s="2"/>
      <x:c r="H30" s="2"/>
      <x:c r="I30" s="2"/>
      <x:c r="J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4" customHeight="1">
      <x:c r="A33" s="2"/>
      <x:c r="B33" s="2" t="str">
        <x:v>Attempt before reading lesson 9. Check the event against both accounts.</x:v>
      </x:c>
      <x:c r="C33" s="2"/>
      <x:c r="D33" s="2"/>
      <x:c r="E33" s="2"/>
      <x:c r="F33" s="2"/>
      <x:c r="G33" s="2"/>
      <x:c r="H33" s="2"/>
      <x:c r="I33" s="2"/>
      <x:c r="J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4" customHeight="1">
      <x:c r="A35" s="2"/>
      <x:c r="B35" s="2" t="str">
        <x:v>Change T04 collections to 120 after completion. Profit must stay 36.</x:v>
      </x:c>
      <x:c r="C35" s="2"/>
      <x:c r="D35" s="2"/>
      <x:c r="E35" s="2"/>
      <x:c r="F35" s="2"/>
      <x:c r="G35" s="2"/>
      <x:c r="H35" s="2"/>
      <x:c r="I35" s="2"/>
      <x:c r="J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4" customHeight="1">
      <x:c r="A37" s="2"/>
      <x:c r="B37" s="2" t="str">
        <x:v>Restore 100, then test 10 more unpaid inventory and 5 more principal.</x:v>
      </x:c>
      <x:c r="C37" s="2"/>
      <x:c r="D37" s="2"/>
      <x:c r="E37" s="2"/>
      <x:c r="F37" s="2"/>
      <x:c r="G37" s="2"/>
      <x:c r="H37" s="2"/>
      <x:c r="I37" s="2"/>
      <x:c r="J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</x:sheetData>
  <x:dataValidations count="1">
    <x:dataValidation type="list" sqref="C7:D24">
      <x:formula1>'Trial balance'!$B$7:$B$25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2"/>
      <x:c r="B2" s="3" t="str">
        <x:v>Trial balance before closing income</x:v>
      </x:c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/>
      <x:c r="B3" s="2" t="str">
        <x:v>Signed balances: debit positive; credit negative. Partial postings remain visible.</x:v>
      </x:c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5" t="str">
        <x:v>Account</x:v>
      </x:c>
      <x:c r="C6" s="5" t="str">
        <x:v>Opening signed</x:v>
      </x:c>
      <x:c r="D6" s="5" t="str">
        <x:v>Debits</x:v>
      </x:c>
      <x:c r="E6" s="5" t="str">
        <x:v>Credits</x:v>
      </x:c>
      <x:c r="F6" s="5" t="str">
        <x:v>Closing signed</x:v>
      </x:c>
      <x:c r="G6" s="5" t="str">
        <x:v>Normal balance</x:v>
      </x:c>
      <x:c r="H6" s="2"/>
      <x:c r="I6" s="2"/>
      <x:c r="J6" s="2"/>
    </x:row>
    <x:row r="7" ht="24" customHeight="1">
      <x:c r="A7" s="2"/>
      <x:c r="B7" s="2" t="str">
        <x:v>Cash</x:v>
      </x:c>
      <x:c r="C7" s="8" t="n">
        <x:v>122.5</x:v>
      </x:c>
      <x:c r="D7" s="17" t="n">
        <x:f>SUMIFS('Journal'!$E$7:$E$24,'Journal'!$C$7:$C$24,B7)</x:f>
        <x:v>0</x:v>
      </x:c>
      <x:c r="E7" s="17" t="n">
        <x:f>SUMIFS('Journal'!$E$7:$E$24,'Journal'!$D$7:$D$24,B7)</x:f>
        <x:v>0</x:v>
      </x:c>
      <x:c r="F7" s="18" t="n">
        <x:f>C7+D7-E7</x:f>
        <x:v>122.5</x:v>
      </x:c>
      <x:c r="G7" s="24" t="str">
        <x:v>debit</x:v>
      </x:c>
      <x:c r="H7" s="2"/>
      <x:c r="I7" s="2"/>
      <x:c r="J7" s="2"/>
    </x:row>
    <x:row r="8" ht="24" customHeight="1">
      <x:c r="A8" s="2"/>
      <x:c r="B8" s="2" t="str">
        <x:v>Receivables</x:v>
      </x:c>
      <x:c r="C8" s="8" t="n">
        <x:v>0</x:v>
      </x:c>
      <x:c r="D8" s="17" t="n">
        <x:f>SUMIFS('Journal'!$E$7:$E$24,'Journal'!$C$7:$C$24,B8)</x:f>
        <x:v>0</x:v>
      </x:c>
      <x:c r="E8" s="17" t="n">
        <x:f>SUMIFS('Journal'!$E$7:$E$24,'Journal'!$D$7:$D$24,B8)</x:f>
        <x:v>0</x:v>
      </x:c>
      <x:c r="F8" s="18" t="n">
        <x:f>C8+D8-E8</x:f>
        <x:v>0</x:v>
      </x:c>
      <x:c r="G8" s="24" t="str">
        <x:v>debit</x:v>
      </x:c>
      <x:c r="H8" s="2"/>
      <x:c r="I8" s="2"/>
      <x:c r="J8" s="2"/>
    </x:row>
    <x:row r="9" ht="24" customHeight="1">
      <x:c r="A9" s="2"/>
      <x:c r="B9" s="2" t="str">
        <x:v>Inventory</x:v>
      </x:c>
      <x:c r="C9" s="8" t="n">
        <x:v>0</x:v>
      </x:c>
      <x:c r="D9" s="17" t="n">
        <x:f>SUMIFS('Journal'!$E$7:$E$24,'Journal'!$C$7:$C$24,B9)</x:f>
        <x:v>100</x:v>
      </x:c>
      <x:c r="E9" s="17" t="n">
        <x:f>SUMIFS('Journal'!$E$7:$E$24,'Journal'!$D$7:$D$24,B9)</x:f>
        <x:v>0</x:v>
      </x:c>
      <x:c r="F9" s="18" t="n">
        <x:f>C9+D9-E9</x:f>
        <x:v>100</x:v>
      </x:c>
      <x:c r="G9" s="24" t="str">
        <x:v>debit</x:v>
      </x:c>
      <x:c r="H9" s="2"/>
      <x:c r="I9" s="2"/>
      <x:c r="J9" s="2"/>
    </x:row>
    <x:row r="10" ht="24" customHeight="1">
      <x:c r="A10" s="2"/>
      <x:c r="B10" s="2" t="str">
        <x:v>Equipment</x:v>
      </x:c>
      <x:c r="C10" s="8" t="n">
        <x:v>0</x:v>
      </x:c>
      <x:c r="D10" s="17" t="n">
        <x:f>SUMIFS('Journal'!$E$7:$E$24,'Journal'!$C$7:$C$24,B10)</x:f>
        <x:v>0</x:v>
      </x:c>
      <x:c r="E10" s="17" t="n">
        <x:f>SUMIFS('Journal'!$E$7:$E$24,'Journal'!$D$7:$D$24,B10)</x:f>
        <x:v>0</x:v>
      </x:c>
      <x:c r="F10" s="18" t="n">
        <x:f>C10+D10-E10</x:f>
        <x:v>0</x:v>
      </x:c>
      <x:c r="G10" s="24" t="str">
        <x:v>debit</x:v>
      </x:c>
      <x:c r="H10" s="2"/>
      <x:c r="I10" s="2"/>
      <x:c r="J10" s="2"/>
    </x:row>
    <x:row r="11" ht="24" customHeight="1">
      <x:c r="A11" s="2"/>
      <x:c r="B11" s="2" t="str">
        <x:v>Accumulated depreciation</x:v>
      </x:c>
      <x:c r="C11" s="8" t="n">
        <x:v>0</x:v>
      </x:c>
      <x:c r="D11" s="17" t="n">
        <x:f>SUMIFS('Journal'!$E$7:$E$24,'Journal'!$C$7:$C$24,B11)</x:f>
        <x:v>0</x:v>
      </x:c>
      <x:c r="E11" s="17" t="n">
        <x:f>SUMIFS('Journal'!$E$7:$E$24,'Journal'!$D$7:$D$24,B11)</x:f>
        <x:v>0</x:v>
      </x:c>
      <x:c r="F11" s="18" t="n">
        <x:f>C11+D11-E11</x:f>
        <x:v>0</x:v>
      </x:c>
      <x:c r="G11" s="24" t="str">
        <x:v>credit</x:v>
      </x:c>
      <x:c r="H11" s="2"/>
      <x:c r="I11" s="2"/>
      <x:c r="J11" s="2"/>
    </x:row>
    <x:row r="12" ht="24" customHeight="1">
      <x:c r="A12" s="2"/>
      <x:c r="B12" s="2" t="str">
        <x:v>Payables</x:v>
      </x:c>
      <x:c r="C12" s="8" t="n">
        <x:v>0</x:v>
      </x:c>
      <x:c r="D12" s="17" t="n">
        <x:f>SUMIFS('Journal'!$E$7:$E$24,'Journal'!$C$7:$C$24,B12)</x:f>
        <x:v>0</x:v>
      </x:c>
      <x:c r="E12" s="17" t="n">
        <x:f>SUMIFS('Journal'!$E$7:$E$24,'Journal'!$D$7:$D$24,B12)</x:f>
        <x:v>100</x:v>
      </x:c>
      <x:c r="F12" s="18" t="n">
        <x:f>C12+D12-E12</x:f>
        <x:v>-100</x:v>
      </x:c>
      <x:c r="G12" s="24" t="str">
        <x:v>credit</x:v>
      </x:c>
      <x:c r="H12" s="2"/>
      <x:c r="I12" s="2"/>
      <x:c r="J12" s="2"/>
    </x:row>
    <x:row r="13" ht="24" customHeight="1">
      <x:c r="A13" s="2"/>
      <x:c r="B13" s="2" t="str">
        <x:v>Accrued payroll</x:v>
      </x:c>
      <x:c r="C13" s="8" t="n">
        <x:v>0</x:v>
      </x:c>
      <x:c r="D13" s="17" t="n">
        <x:f>SUMIFS('Journal'!$E$7:$E$24,'Journal'!$C$7:$C$24,B13)</x:f>
        <x:v>0</x:v>
      </x:c>
      <x:c r="E13" s="17" t="n">
        <x:f>SUMIFS('Journal'!$E$7:$E$24,'Journal'!$D$7:$D$24,B13)</x:f>
        <x:v>0</x:v>
      </x:c>
      <x:c r="F13" s="18" t="n">
        <x:f>C13+D13-E13</x:f>
        <x:v>0</x:v>
      </x:c>
      <x:c r="G13" s="24" t="str">
        <x:v>credit</x:v>
      </x:c>
      <x:c r="H13" s="2"/>
      <x:c r="I13" s="2"/>
      <x:c r="J13" s="2"/>
    </x:row>
    <x:row r="14" ht="24" customHeight="1">
      <x:c r="A14" s="2"/>
      <x:c r="B14" s="2" t="str">
        <x:v>Deferred revenue</x:v>
      </x:c>
      <x:c r="C14" s="8" t="n">
        <x:v>0</x:v>
      </x:c>
      <x:c r="D14" s="17" t="n">
        <x:f>SUMIFS('Journal'!$E$7:$E$24,'Journal'!$C$7:$C$24,B14)</x:f>
        <x:v>0</x:v>
      </x:c>
      <x:c r="E14" s="17" t="n">
        <x:f>SUMIFS('Journal'!$E$7:$E$24,'Journal'!$D$7:$D$24,B14)</x:f>
        <x:v>0</x:v>
      </x:c>
      <x:c r="F14" s="18" t="n">
        <x:f>C14+D14-E14</x:f>
        <x:v>0</x:v>
      </x:c>
      <x:c r="G14" s="24" t="str">
        <x:v>credit</x:v>
      </x:c>
      <x:c r="H14" s="2"/>
      <x:c r="I14" s="2"/>
      <x:c r="J14" s="2"/>
    </x:row>
    <x:row r="15" ht="24" customHeight="1">
      <x:c r="A15" s="2"/>
      <x:c r="B15" s="2" t="str">
        <x:v>Tax payable</x:v>
      </x:c>
      <x:c r="C15" s="8" t="n">
        <x:v>0</x:v>
      </x:c>
      <x:c r="D15" s="17" t="n">
        <x:f>SUMIFS('Journal'!$E$7:$E$24,'Journal'!$C$7:$C$24,B15)</x:f>
        <x:v>0</x:v>
      </x:c>
      <x:c r="E15" s="17" t="n">
        <x:f>SUMIFS('Journal'!$E$7:$E$24,'Journal'!$D$7:$D$24,B15)</x:f>
        <x:v>0</x:v>
      </x:c>
      <x:c r="F15" s="18" t="n">
        <x:f>C15+D15-E15</x:f>
        <x:v>0</x:v>
      </x:c>
      <x:c r="G15" s="24" t="str">
        <x:v>credit</x:v>
      </x:c>
      <x:c r="H15" s="2"/>
      <x:c r="I15" s="2"/>
      <x:c r="J15" s="2"/>
    </x:row>
    <x:row r="16" ht="24" customHeight="1">
      <x:c r="A16" s="2"/>
      <x:c r="B16" s="2" t="str">
        <x:v>Debt</x:v>
      </x:c>
      <x:c r="C16" s="8" t="n">
        <x:v>0</x:v>
      </x:c>
      <x:c r="D16" s="17" t="n">
        <x:f>SUMIFS('Journal'!$E$7:$E$24,'Journal'!$C$7:$C$24,B16)</x:f>
        <x:v>0</x:v>
      </x:c>
      <x:c r="E16" s="17" t="n">
        <x:f>SUMIFS('Journal'!$E$7:$E$24,'Journal'!$D$7:$D$24,B16)</x:f>
        <x:v>0</x:v>
      </x:c>
      <x:c r="F16" s="18" t="n">
        <x:f>C16+D16-E16</x:f>
        <x:v>0</x:v>
      </x:c>
      <x:c r="G16" s="24" t="str">
        <x:v>credit</x:v>
      </x:c>
      <x:c r="H16" s="2"/>
      <x:c r="I16" s="2"/>
      <x:c r="J16" s="2"/>
    </x:row>
    <x:row r="17" ht="24" customHeight="1">
      <x:c r="A17" s="2"/>
      <x:c r="B17" s="2" t="str">
        <x:v>Share capital</x:v>
      </x:c>
      <x:c r="C17" s="8" t="n">
        <x:v>-100</x:v>
      </x:c>
      <x:c r="D17" s="17" t="n">
        <x:f>SUMIFS('Journal'!$E$7:$E$24,'Journal'!$C$7:$C$24,B17)</x:f>
        <x:v>0</x:v>
      </x:c>
      <x:c r="E17" s="17" t="n">
        <x:f>SUMIFS('Journal'!$E$7:$E$24,'Journal'!$D$7:$D$24,B17)</x:f>
        <x:v>0</x:v>
      </x:c>
      <x:c r="F17" s="18" t="n">
        <x:f>C17+D17-E17</x:f>
        <x:v>-100</x:v>
      </x:c>
      <x:c r="G17" s="24" t="str">
        <x:v>credit</x:v>
      </x:c>
      <x:c r="H17" s="2"/>
      <x:c r="I17" s="2"/>
      <x:c r="J17" s="2"/>
    </x:row>
    <x:row r="18" ht="24" customHeight="1">
      <x:c r="A18" s="2"/>
      <x:c r="B18" s="2" t="str">
        <x:v>Retained earnings</x:v>
      </x:c>
      <x:c r="C18" s="8" t="n">
        <x:v>-22.5</x:v>
      </x:c>
      <x:c r="D18" s="17" t="n">
        <x:f>SUMIFS('Journal'!$E$7:$E$24,'Journal'!$C$7:$C$24,B18)</x:f>
        <x:v>0</x:v>
      </x:c>
      <x:c r="E18" s="17" t="n">
        <x:f>SUMIFS('Journal'!$E$7:$E$24,'Journal'!$D$7:$D$24,B18)</x:f>
        <x:v>0</x:v>
      </x:c>
      <x:c r="F18" s="18" t="n">
        <x:f>C18+D18-E18</x:f>
        <x:v>-22.5</x:v>
      </x:c>
      <x:c r="G18" s="24" t="str">
        <x:v>credit</x:v>
      </x:c>
      <x:c r="H18" s="2"/>
      <x:c r="I18" s="2"/>
      <x:c r="J18" s="2"/>
    </x:row>
    <x:row r="19" ht="24" customHeight="1">
      <x:c r="A19" s="2"/>
      <x:c r="B19" s="2" t="str">
        <x:v>Revenue</x:v>
      </x:c>
      <x:c r="C19" s="8" t="n">
        <x:v>0</x:v>
      </x:c>
      <x:c r="D19" s="17" t="n">
        <x:f>SUMIFS('Journal'!$E$7:$E$24,'Journal'!$C$7:$C$24,B19)</x:f>
        <x:v>0</x:v>
      </x:c>
      <x:c r="E19" s="17" t="n">
        <x:f>SUMIFS('Journal'!$E$7:$E$24,'Journal'!$D$7:$D$24,B19)</x:f>
        <x:v>0</x:v>
      </x:c>
      <x:c r="F19" s="18" t="n">
        <x:f>C19+D19-E19</x:f>
        <x:v>0</x:v>
      </x:c>
      <x:c r="G19" s="24" t="str">
        <x:v>credit</x:v>
      </x:c>
      <x:c r="H19" s="2"/>
      <x:c r="I19" s="2"/>
      <x:c r="J19" s="2"/>
    </x:row>
    <x:row r="20" ht="24" customHeight="1">
      <x:c r="A20" s="2"/>
      <x:c r="B20" s="2" t="str">
        <x:v>Cost of sales</x:v>
      </x:c>
      <x:c r="C20" s="8" t="n">
        <x:v>0</x:v>
      </x:c>
      <x:c r="D20" s="17" t="n">
        <x:f>SUMIFS('Journal'!$E$7:$E$24,'Journal'!$C$7:$C$24,B20)</x:f>
        <x:v>0</x:v>
      </x:c>
      <x:c r="E20" s="17" t="n">
        <x:f>SUMIFS('Journal'!$E$7:$E$24,'Journal'!$D$7:$D$24,B20)</x:f>
        <x:v>0</x:v>
      </x:c>
      <x:c r="F20" s="18" t="n">
        <x:f>C20+D20-E20</x:f>
        <x:v>0</x:v>
      </x:c>
      <x:c r="G20" s="24" t="str">
        <x:v>debit</x:v>
      </x:c>
      <x:c r="H20" s="2"/>
      <x:c r="I20" s="2"/>
      <x:c r="J20" s="2"/>
    </x:row>
    <x:row r="21" ht="24" customHeight="1">
      <x:c r="A21" s="2"/>
      <x:c r="B21" s="2" t="str">
        <x:v>Payroll expense</x:v>
      </x:c>
      <x:c r="C21" s="8" t="n">
        <x:v>0</x:v>
      </x:c>
      <x:c r="D21" s="17" t="n">
        <x:f>SUMIFS('Journal'!$E$7:$E$24,'Journal'!$C$7:$C$24,B21)</x:f>
        <x:v>0</x:v>
      </x:c>
      <x:c r="E21" s="17" t="n">
        <x:f>SUMIFS('Journal'!$E$7:$E$24,'Journal'!$D$7:$D$24,B21)</x:f>
        <x:v>0</x:v>
      </x:c>
      <x:c r="F21" s="18" t="n">
        <x:f>C21+D21-E21</x:f>
        <x:v>0</x:v>
      </x:c>
      <x:c r="G21" s="24" t="str">
        <x:v>debit</x:v>
      </x:c>
      <x:c r="H21" s="2"/>
      <x:c r="I21" s="2"/>
      <x:c r="J21" s="2"/>
    </x:row>
    <x:row r="22" ht="24" customHeight="1">
      <x:c r="A22" s="2"/>
      <x:c r="B22" s="2" t="str">
        <x:v>Depreciation expense</x:v>
      </x:c>
      <x:c r="C22" s="8" t="n">
        <x:v>0</x:v>
      </x:c>
      <x:c r="D22" s="17" t="n">
        <x:f>SUMIFS('Journal'!$E$7:$E$24,'Journal'!$C$7:$C$24,B22)</x:f>
        <x:v>0</x:v>
      </x:c>
      <x:c r="E22" s="17" t="n">
        <x:f>SUMIFS('Journal'!$E$7:$E$24,'Journal'!$D$7:$D$24,B22)</x:f>
        <x:v>0</x:v>
      </x:c>
      <x:c r="F22" s="18" t="n">
        <x:f>C22+D22-E22</x:f>
        <x:v>0</x:v>
      </x:c>
      <x:c r="G22" s="24" t="str">
        <x:v>debit</x:v>
      </x:c>
      <x:c r="H22" s="2"/>
      <x:c r="I22" s="2"/>
      <x:c r="J22" s="2"/>
    </x:row>
    <x:row r="23" ht="24" customHeight="1">
      <x:c r="A23" s="2"/>
      <x:c r="B23" s="2" t="str">
        <x:v>Interest expense</x:v>
      </x:c>
      <x:c r="C23" s="8" t="n">
        <x:v>0</x:v>
      </x:c>
      <x:c r="D23" s="17" t="n">
        <x:f>SUMIFS('Journal'!$E$7:$E$24,'Journal'!$C$7:$C$24,B23)</x:f>
        <x:v>0</x:v>
      </x:c>
      <x:c r="E23" s="17" t="n">
        <x:f>SUMIFS('Journal'!$E$7:$E$24,'Journal'!$D$7:$D$24,B23)</x:f>
        <x:v>0</x:v>
      </x:c>
      <x:c r="F23" s="18" t="n">
        <x:f>C23+D23-E23</x:f>
        <x:v>0</x:v>
      </x:c>
      <x:c r="G23" s="24" t="str">
        <x:v>debit</x:v>
      </x:c>
      <x:c r="H23" s="2"/>
      <x:c r="I23" s="2"/>
      <x:c r="J23" s="2"/>
    </x:row>
    <x:row r="24" ht="24" customHeight="1">
      <x:c r="A24" s="2"/>
      <x:c r="B24" s="2" t="str">
        <x:v>Tax expense</x:v>
      </x:c>
      <x:c r="C24" s="8" t="n">
        <x:v>0</x:v>
      </x:c>
      <x:c r="D24" s="17" t="n">
        <x:f>SUMIFS('Journal'!$E$7:$E$24,'Journal'!$C$7:$C$24,B24)</x:f>
        <x:v>0</x:v>
      </x:c>
      <x:c r="E24" s="17" t="n">
        <x:f>SUMIFS('Journal'!$E$7:$E$24,'Journal'!$D$7:$D$24,B24)</x:f>
        <x:v>0</x:v>
      </x:c>
      <x:c r="F24" s="18" t="n">
        <x:f>C24+D24-E24</x:f>
        <x:v>0</x:v>
      </x:c>
      <x:c r="G24" s="24" t="str">
        <x:v>debit</x:v>
      </x:c>
      <x:c r="H24" s="2"/>
      <x:c r="I24" s="2"/>
      <x:c r="J24" s="2"/>
    </x:row>
    <x:row r="25" ht="24" customHeight="1">
      <x:c r="A25" s="2"/>
      <x:c r="B25" s="2" t="str">
        <x:v>Dividends</x:v>
      </x:c>
      <x:c r="C25" s="8" t="n">
        <x:v>0</x:v>
      </x:c>
      <x:c r="D25" s="17" t="n">
        <x:f>SUMIFS('Journal'!$E$7:$E$24,'Journal'!$C$7:$C$24,B25)</x:f>
        <x:v>0</x:v>
      </x:c>
      <x:c r="E25" s="17" t="n">
        <x:f>SUMIFS('Journal'!$E$7:$E$24,'Journal'!$D$7:$D$24,B25)</x:f>
        <x:v>0</x:v>
      </x:c>
      <x:c r="F25" s="18" t="n">
        <x:f>C25+D25-E25</x:f>
        <x:v>0</x:v>
      </x:c>
      <x:c r="G25" s="24" t="str">
        <x:v>debit</x:v>
      </x:c>
      <x:c r="H25" s="2"/>
      <x:c r="I25" s="2"/>
      <x:c r="J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4" customHeight="1">
      <x:c r="A28" s="2"/>
      <x:c r="B28" s="2" t="str">
        <x:v>Debits less credits</x:v>
      </x:c>
      <x:c r="C28" s="2"/>
      <x:c r="D28" s="2"/>
      <x:c r="E28" s="2"/>
      <x:c r="F28" s="19" t="n">
        <x:f>SUM(F7:F25)</x:f>
        <x:v>0</x:v>
      </x:c>
      <x:c r="G28" s="2"/>
      <x:c r="H28" s="2"/>
      <x:c r="I28" s="2"/>
      <x:c r="J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4" customHeight="1">
      <x:c r="A31" s="2"/>
      <x:c r="B31" s="2" t="str">
        <x:v>Zero is arithmetic balance only. A wrong account can still balance.</x:v>
      </x:c>
      <x:c r="C31" s="2"/>
      <x:c r="D31" s="2"/>
      <x:c r="E31" s="2"/>
      <x:c r="F31" s="2"/>
      <x:c r="G31" s="2"/>
      <x:c r="H31" s="2"/>
      <x:c r="I31" s="2"/>
      <x:c r="J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</x:sheetData>
  <x:conditionalFormatting sqref="F28:F28">
    <x:cfRule type="expression" dxfId="0" priority="1">
      <x:formula>ABS(F28)&gt;0.005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9" hidden="0" customWidth="1"/>
    <x:col min="3" max="3" width="58" hidden="0" customWidth="1"/>
    <x:col min="4" max="4" width="18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2"/>
      <x:c r="B2" s="3" t="str">
        <x:v>Harbor Supply source</x:v>
      </x:c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/>
      <x:c r="B3" s="2" t="str">
        <x:v>Original fictional case. February 2026. USD thousands. Policy checked 8 October 2026.</x:v>
      </x:c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5" t="str">
        <x:v>ID</x:v>
      </x:c>
      <x:c r="C5" s="5" t="str">
        <x:v>Business event</x:v>
      </x:c>
      <x:c r="D5" s="5" t="str">
        <x:v>Amount</x:v>
      </x:c>
      <x:c r="E5" s="2"/>
      <x:c r="F5" s="2"/>
      <x:c r="G5" s="2"/>
      <x:c r="H5" s="2"/>
      <x:c r="I5" s="2"/>
      <x:c r="J5" s="2"/>
    </x:row>
    <x:row r="6" ht="24" customHeight="1">
      <x:c r="A6" s="2"/>
      <x:c r="B6" s="2" t="str">
        <x:v>T01</x:v>
      </x:c>
      <x:c r="C6" s="2" t="str">
        <x:v>Buy inventory on credit</x:v>
      </x:c>
      <x:c r="D6" s="8" t="n">
        <x:v>100</x:v>
      </x:c>
      <x:c r="E6" s="2"/>
      <x:c r="F6" s="2"/>
      <x:c r="G6" s="2"/>
      <x:c r="H6" s="2"/>
      <x:c r="I6" s="2"/>
      <x:c r="J6" s="2"/>
    </x:row>
    <x:row r="7" ht="24" customHeight="1">
      <x:c r="A7" s="2"/>
      <x:c r="B7" s="2" t="str">
        <x:v>T02</x:v>
      </x:c>
      <x:c r="C7" s="2" t="str">
        <x:v>Deliver goods and invoice customer</x:v>
      </x:c>
      <x:c r="D7" s="8" t="n">
        <x:v>160</x:v>
      </x:c>
      <x:c r="E7" s="2"/>
      <x:c r="F7" s="2"/>
      <x:c r="G7" s="2"/>
      <x:c r="H7" s="2"/>
      <x:c r="I7" s="2"/>
      <x:c r="J7" s="2"/>
    </x:row>
    <x:row r="8" ht="24" customHeight="1">
      <x:c r="A8" s="2"/>
      <x:c r="B8" s="2" t="str">
        <x:v>T03</x:v>
      </x:c>
      <x:c r="C8" s="2" t="str">
        <x:v>Recognize cost of delivered goods</x:v>
      </x:c>
      <x:c r="D8" s="8" t="n">
        <x:v>70</x:v>
      </x:c>
      <x:c r="E8" s="2"/>
      <x:c r="F8" s="2"/>
      <x:c r="G8" s="2"/>
      <x:c r="H8" s="2"/>
      <x:c r="I8" s="2"/>
      <x:c r="J8" s="2"/>
    </x:row>
    <x:row r="9" ht="24" customHeight="1">
      <x:c r="A9" s="2"/>
      <x:c r="B9" s="2" t="str">
        <x:v>T04</x:v>
      </x:c>
      <x:c r="C9" s="2" t="str">
        <x:v>Collect customer invoices</x:v>
      </x:c>
      <x:c r="D9" s="8" t="n">
        <x:v>100</x:v>
      </x:c>
      <x:c r="E9" s="2"/>
      <x:c r="F9" s="2"/>
      <x:c r="G9" s="2"/>
      <x:c r="H9" s="2"/>
      <x:c r="I9" s="2"/>
      <x:c r="J9" s="2"/>
    </x:row>
    <x:row r="10" ht="24" customHeight="1">
      <x:c r="A10" s="2"/>
      <x:c r="B10" s="2" t="str">
        <x:v>T05</x:v>
      </x:c>
      <x:c r="C10" s="2" t="str">
        <x:v>Pay suppliers</x:v>
      </x:c>
      <x:c r="D10" s="8" t="n">
        <x:v>80</x:v>
      </x:c>
      <x:c r="E10" s="2"/>
      <x:c r="F10" s="2"/>
      <x:c r="G10" s="2"/>
      <x:c r="H10" s="2"/>
      <x:c r="I10" s="2"/>
      <x:c r="J10" s="2"/>
    </x:row>
    <x:row r="11" ht="24" customHeight="1">
      <x:c r="A11" s="2"/>
      <x:c r="B11" s="2" t="str">
        <x:v>T06</x:v>
      </x:c>
      <x:c r="C11" s="2" t="str">
        <x:v>Recognize payroll earned by staff</x:v>
      </x:c>
      <x:c r="D11" s="8" t="n">
        <x:v>40</x:v>
      </x:c>
      <x:c r="E11" s="2"/>
      <x:c r="F11" s="2"/>
      <x:c r="G11" s="2"/>
      <x:c r="H11" s="2"/>
      <x:c r="I11" s="2"/>
      <x:c r="J11" s="2"/>
    </x:row>
    <x:row r="12" ht="24" customHeight="1">
      <x:c r="A12" s="2"/>
      <x:c r="B12" s="2" t="str">
        <x:v>T07</x:v>
      </x:c>
      <x:c r="C12" s="2" t="str">
        <x:v>Pay payroll</x:v>
      </x:c>
      <x:c r="D12" s="8" t="n">
        <x:v>35</x:v>
      </x:c>
      <x:c r="E12" s="2"/>
      <x:c r="F12" s="2"/>
      <x:c r="G12" s="2"/>
      <x:c r="H12" s="2"/>
      <x:c r="I12" s="2"/>
      <x:c r="J12" s="2"/>
    </x:row>
    <x:row r="13" ht="24" customHeight="1">
      <x:c r="A13" s="2"/>
      <x:c r="B13" s="2" t="str">
        <x:v>T08</x:v>
      </x:c>
      <x:c r="C13" s="2" t="str">
        <x:v>Receive cash for future service</x:v>
      </x:c>
      <x:c r="D13" s="8" t="n">
        <x:v>20</x:v>
      </x:c>
      <x:c r="E13" s="2"/>
      <x:c r="F13" s="2"/>
      <x:c r="G13" s="2"/>
      <x:c r="H13" s="2"/>
      <x:c r="I13" s="2"/>
      <x:c r="J13" s="2"/>
    </x:row>
    <x:row r="14" ht="24" customHeight="1">
      <x:c r="A14" s="2"/>
      <x:c r="B14" s="2" t="str">
        <x:v>T09</x:v>
      </x:c>
      <x:c r="C14" s="2" t="str">
        <x:v>Deliver part of prepaid service</x:v>
      </x:c>
      <x:c r="D14" s="8" t="n">
        <x:v>5</x:v>
      </x:c>
      <x:c r="E14" s="2"/>
      <x:c r="F14" s="2"/>
      <x:c r="G14" s="2"/>
      <x:c r="H14" s="2"/>
      <x:c r="I14" s="2"/>
      <x:c r="J14" s="2"/>
    </x:row>
    <x:row r="15" ht="24" customHeight="1">
      <x:c r="A15" s="2"/>
      <x:c r="B15" s="2" t="str">
        <x:v>T10</x:v>
      </x:c>
      <x:c r="C15" s="2" t="str">
        <x:v>Buy equipment available for use February 1</x:v>
      </x:c>
      <x:c r="D15" s="8" t="n">
        <x:v>60</x:v>
      </x:c>
      <x:c r="E15" s="2"/>
      <x:c r="F15" s="2"/>
      <x:c r="G15" s="2"/>
      <x:c r="H15" s="2"/>
      <x:c r="I15" s="2"/>
      <x:c r="J15" s="2"/>
    </x:row>
    <x:row r="16" ht="24" customHeight="1">
      <x:c r="A16" s="2"/>
      <x:c r="B16" s="2" t="str">
        <x:v>T11</x:v>
      </x:c>
      <x:c r="C16" s="2" t="str">
        <x:v>Recognize one month depreciation</x:v>
      </x:c>
      <x:c r="D16" s="8" t="str">
        <x:v>Calculate</x:v>
      </x:c>
      <x:c r="E16" s="2"/>
      <x:c r="F16" s="2"/>
      <x:c r="G16" s="2"/>
      <x:c r="H16" s="2"/>
      <x:c r="I16" s="2"/>
      <x:c r="J16" s="2"/>
    </x:row>
    <x:row r="17" ht="24" customHeight="1">
      <x:c r="A17" s="2"/>
      <x:c r="B17" s="2" t="str">
        <x:v>T12</x:v>
      </x:c>
      <x:c r="C17" s="2" t="str">
        <x:v>Borrow from lender</x:v>
      </x:c>
      <x:c r="D17" s="8" t="n">
        <x:v>30</x:v>
      </x:c>
      <x:c r="E17" s="2"/>
      <x:c r="F17" s="2"/>
      <x:c r="G17" s="2"/>
      <x:c r="H17" s="2"/>
      <x:c r="I17" s="2"/>
      <x:c r="J17" s="2"/>
    </x:row>
    <x:row r="18" ht="24" customHeight="1">
      <x:c r="A18" s="2"/>
      <x:c r="B18" s="2" t="str">
        <x:v>T13</x:v>
      </x:c>
      <x:c r="C18" s="2" t="str">
        <x:v>Repay loan principal</x:v>
      </x:c>
      <x:c r="D18" s="8" t="n">
        <x:v>10</x:v>
      </x:c>
      <x:c r="E18" s="2"/>
      <x:c r="F18" s="2"/>
      <x:c r="G18" s="2"/>
      <x:c r="H18" s="2"/>
      <x:c r="I18" s="2"/>
      <x:c r="J18" s="2"/>
    </x:row>
    <x:row r="19" ht="24" customHeight="1">
      <x:c r="A19" s="2"/>
      <x:c r="B19" s="2" t="str">
        <x:v>T14</x:v>
      </x:c>
      <x:c r="C19" s="2" t="str">
        <x:v>Pay and expense interest</x:v>
      </x:c>
      <x:c r="D19" s="8" t="n">
        <x:v>2</x:v>
      </x:c>
      <x:c r="E19" s="2"/>
      <x:c r="F19" s="2"/>
      <x:c r="G19" s="2"/>
      <x:c r="H19" s="2"/>
      <x:c r="I19" s="2"/>
      <x:c r="J19" s="2"/>
    </x:row>
    <x:row r="20" ht="24" customHeight="1">
      <x:c r="A20" s="2"/>
      <x:c r="B20" s="2" t="str">
        <x:v>T15</x:v>
      </x:c>
      <x:c r="C20" s="2" t="str">
        <x:v>Issue shares for cash</x:v>
      </x:c>
      <x:c r="D20" s="8" t="n">
        <x:v>20</x:v>
      </x:c>
      <x:c r="E20" s="2"/>
      <x:c r="F20" s="2"/>
      <x:c r="G20" s="2"/>
      <x:c r="H20" s="2"/>
      <x:c r="I20" s="2"/>
      <x:c r="J20" s="2"/>
    </x:row>
    <x:row r="21" ht="24" customHeight="1">
      <x:c r="A21" s="2"/>
      <x:c r="B21" s="2" t="str">
        <x:v>T16</x:v>
      </x:c>
      <x:c r="C21" s="2" t="str">
        <x:v>Declare and pay dividend</x:v>
      </x:c>
      <x:c r="D21" s="8" t="n">
        <x:v>10</x:v>
      </x:c>
      <x:c r="E21" s="2"/>
      <x:c r="F21" s="2"/>
      <x:c r="G21" s="2"/>
      <x:c r="H21" s="2"/>
      <x:c r="I21" s="2"/>
      <x:c r="J21" s="2"/>
    </x:row>
    <x:row r="22" ht="24" customHeight="1">
      <x:c r="A22" s="2"/>
      <x:c r="B22" s="2" t="str">
        <x:v>T17</x:v>
      </x:c>
      <x:c r="C22" s="2" t="str">
        <x:v>Accrue current income tax</x:v>
      </x:c>
      <x:c r="D22" s="8" t="str">
        <x:v>Calculate</x:v>
      </x:c>
      <x:c r="E22" s="2"/>
      <x:c r="F22" s="2"/>
      <x:c r="G22" s="2"/>
      <x:c r="H22" s="2"/>
      <x:c r="I22" s="2"/>
      <x:c r="J22" s="2"/>
    </x:row>
    <x:row r="23" ht="24" customHeight="1">
      <x:c r="A23" s="2"/>
      <x:c r="B23" s="2" t="str">
        <x:v>T18</x:v>
      </x:c>
      <x:c r="C23" s="2" t="str">
        <x:v>Pay income taxes</x:v>
      </x:c>
      <x:c r="D23" s="8" t="n">
        <x:v>8</x:v>
      </x:c>
      <x:c r="E23" s="2"/>
      <x:c r="F23" s="2"/>
      <x:c r="G23" s="2"/>
      <x:c r="H23" s="2"/>
      <x:c r="I23" s="2"/>
      <x:c r="J23" s="2"/>
    </x:row>
    <x:row r="24" ht="24" customHeight="1">
      <x:c r="A24" s="2"/>
      <x:c r="B24" s="2"/>
      <x:c r="C24" s="2"/>
      <x:c r="D24" s="9"/>
      <x:c r="E24" s="2"/>
      <x:c r="F24" s="2"/>
      <x:c r="G24" s="2"/>
      <x:c r="H24" s="2"/>
      <x:c r="I24" s="2"/>
      <x:c r="J24" s="2"/>
    </x:row>
    <x:row r="25" ht="24" customHeight="1">
      <x:c r="A25" s="2"/>
      <x:c r="B25" s="2"/>
      <x:c r="C25" s="2"/>
      <x:c r="D25" s="9"/>
      <x:c r="E25" s="2"/>
      <x:c r="F25" s="2"/>
      <x:c r="G25" s="2"/>
      <x:c r="H25" s="2"/>
      <x:c r="I25" s="2"/>
      <x:c r="J25" s="2"/>
    </x:row>
    <x:row r="26" ht="24" customHeight="1">
      <x:c r="A26" s="2"/>
      <x:c r="B26" s="5" t="str">
        <x:v>Policy</x:v>
      </x:c>
      <x:c r="C26" s="5" t="str">
        <x:v>Assumption</x:v>
      </x:c>
      <x:c r="D26" s="5" t="str">
        <x:v>Value</x:v>
      </x:c>
      <x:c r="E26" s="2"/>
      <x:c r="F26" s="2"/>
      <x:c r="G26" s="2"/>
      <x:c r="H26" s="2"/>
      <x:c r="I26" s="2"/>
      <x:c r="J26" s="2"/>
    </x:row>
    <x:row r="27" ht="24" customHeight="1">
      <x:c r="A27" s="2"/>
      <x:c r="B27" s="2" t="str">
        <x:v>Life</x:v>
      </x:c>
      <x:c r="C27" s="2" t="str">
        <x:v>Equipment useful life in months</x:v>
      </x:c>
      <x:c r="D27" s="9" t="n">
        <x:v>12</x:v>
      </x:c>
      <x:c r="E27" s="2"/>
      <x:c r="F27" s="2"/>
      <x:c r="G27" s="2"/>
      <x:c r="H27" s="2"/>
      <x:c r="I27" s="2"/>
      <x:c r="J27" s="2"/>
    </x:row>
    <x:row r="28" ht="24" customHeight="1">
      <x:c r="A28" s="2"/>
      <x:c r="B28" s="2" t="str">
        <x:v>Residual</x:v>
      </x:c>
      <x:c r="C28" s="2" t="str">
        <x:v>Equipment residual value</x:v>
      </x:c>
      <x:c r="D28" s="9" t="n">
        <x:v>0</x:v>
      </x:c>
      <x:c r="E28" s="2"/>
      <x:c r="F28" s="2"/>
      <x:c r="G28" s="2"/>
      <x:c r="H28" s="2"/>
      <x:c r="I28" s="2"/>
      <x:c r="J28" s="2"/>
    </x:row>
    <x:row r="29" ht="24" customHeight="1">
      <x:c r="A29" s="2"/>
      <x:c r="B29" s="2" t="str">
        <x:v>Tax</x:v>
      </x:c>
      <x:c r="C29" s="2" t="str">
        <x:v>Fictional current tax rate</x:v>
      </x:c>
      <x:c r="D29" s="11" t="n">
        <x:v>0.25</x:v>
      </x:c>
      <x:c r="E29" s="2"/>
      <x:c r="F29" s="2"/>
      <x:c r="G29" s="2"/>
      <x:c r="H29" s="2"/>
      <x:c r="I29" s="2"/>
      <x:c r="J29" s="2"/>
    </x:row>
    <x:row r="30" ht="24" customHeight="1">
      <x:c r="A30" s="2"/>
      <x:c r="B30" s="2" t="str">
        <x:v>Timing</x:v>
      </x:c>
      <x:c r="C30" s="2" t="str">
        <x:v>Equipment available February 1</x:v>
      </x:c>
      <x:c r="D30" s="9" t="str">
        <x:v>Full month</x:v>
      </x:c>
      <x:c r="E30" s="2"/>
      <x:c r="F30" s="2"/>
      <x:c r="G30" s="2"/>
      <x:c r="H30" s="2"/>
      <x:c r="I30" s="2"/>
      <x:c r="J30" s="2"/>
    </x:row>
    <x:row r="31" ht="24" customHeight="1">
      <x:c r="A31" s="2"/>
      <x:c r="B31" s="2"/>
      <x:c r="C31" s="2"/>
      <x:c r="D31" s="9"/>
      <x:c r="E31" s="2"/>
      <x:c r="F31" s="2"/>
      <x:c r="G31" s="2"/>
      <x:c r="H31" s="2"/>
      <x:c r="I31" s="2"/>
      <x:c r="J31" s="2"/>
    </x:row>
    <x:row r="32" ht="24" customHeight="1">
      <x:c r="A32" s="2"/>
      <x:c r="B32" s="2"/>
      <x:c r="C32" s="2"/>
      <x:c r="D32" s="9"/>
      <x:c r="E32" s="2"/>
      <x:c r="F32" s="2"/>
      <x:c r="G32" s="2"/>
      <x:c r="H32" s="2"/>
      <x:c r="I32" s="2"/>
      <x:c r="J32" s="2"/>
    </x:row>
    <x:row r="33" ht="24" customHeight="1">
      <x:c r="A33" s="2"/>
      <x:c r="B33" s="5" t="str">
        <x:v>January</x:v>
      </x:c>
      <x:c r="C33" s="5" t="str">
        <x:v>Summary</x:v>
      </x:c>
      <x:c r="D33" s="5" t="str">
        <x:v>Value</x:v>
      </x:c>
      <x:c r="E33" s="2"/>
      <x:c r="F33" s="2"/>
      <x:c r="G33" s="2"/>
      <x:c r="H33" s="2"/>
      <x:c r="I33" s="2"/>
      <x:c r="J33" s="2"/>
    </x:row>
    <x:row r="34" ht="24" customHeight="1">
      <x:c r="A34" s="2"/>
      <x:c r="B34" s="2" t="str">
        <x:v>Revenue</x:v>
      </x:c>
      <x:c r="C34" s="2" t="str">
        <x:v>Cash sales and collections</x:v>
      </x:c>
      <x:c r="D34" s="8" t="n">
        <x:v>100</x:v>
      </x:c>
      <x:c r="E34" s="2"/>
      <x:c r="F34" s="2"/>
      <x:c r="G34" s="2"/>
      <x:c r="H34" s="2"/>
      <x:c r="I34" s="2"/>
      <x:c r="J34" s="2"/>
    </x:row>
    <x:row r="35" ht="24" customHeight="1">
      <x:c r="A35" s="2"/>
      <x:c r="B35" s="2" t="str">
        <x:v>COGS</x:v>
      </x:c>
      <x:c r="C35" s="2" t="str">
        <x:v>Purchases consumed and paid</x:v>
      </x:c>
      <x:c r="D35" s="8" t="n">
        <x:v>40</x:v>
      </x:c>
      <x:c r="E35" s="2"/>
      <x:c r="F35" s="2"/>
      <x:c r="G35" s="2"/>
      <x:c r="H35" s="2"/>
      <x:c r="I35" s="2"/>
      <x:c r="J35" s="2"/>
    </x:row>
    <x:row r="36" ht="24" customHeight="1">
      <x:c r="A36" s="2"/>
      <x:c r="B36" s="2" t="str">
        <x:v>Payroll</x:v>
      </x:c>
      <x:c r="C36" s="2" t="str">
        <x:v>Earned and paid</x:v>
      </x:c>
      <x:c r="D36" s="8" t="n">
        <x:v>30</x:v>
      </x:c>
      <x:c r="E36" s="2"/>
      <x:c r="F36" s="2"/>
      <x:c r="G36" s="2"/>
      <x:c r="H36" s="2"/>
      <x:c r="I36" s="2"/>
      <x:c r="J36" s="2"/>
    </x:row>
    <x:row r="37" ht="24" customHeight="1">
      <x:c r="A37" s="2"/>
      <x:c r="B37" s="2" t="str">
        <x:v>Tax</x:v>
      </x:c>
      <x:c r="C37" s="2" t="str">
        <x:v>Expense and paid</x:v>
      </x:c>
      <x:c r="D37" s="8" t="n">
        <x:v>7.5</x:v>
      </x:c>
      <x:c r="E37" s="2"/>
      <x:c r="F37" s="2"/>
      <x:c r="G37" s="2"/>
      <x:c r="H37" s="2"/>
      <x:c r="I37" s="2"/>
      <x:c r="J37" s="2"/>
    </x:row>
    <x:row r="38" ht="24" customHeight="1">
      <x:c r="A38" s="2"/>
      <x:c r="B38" s="2" t="str">
        <x:v>Profit</x:v>
      </x:c>
      <x:c r="C38" s="2" t="str">
        <x:v>Net income</x:v>
      </x:c>
      <x:c r="D38" s="8" t="n">
        <x:v>22.5</x:v>
      </x:c>
      <x:c r="E38" s="2"/>
      <x:c r="F38" s="2"/>
      <x:c r="G38" s="2"/>
      <x:c r="H38" s="2"/>
      <x:c r="I38" s="2"/>
      <x:c r="J38" s="2"/>
    </x:row>
    <x:row r="39" ht="24" customHeight="1">
      <x:c r="A39" s="2"/>
      <x:c r="B39" s="2" t="str">
        <x:v>Cash</x:v>
      </x:c>
      <x:c r="C39" s="2" t="str">
        <x:v>Opening January cash</x:v>
      </x:c>
      <x:c r="D39" s="8" t="n">
        <x:v>100</x:v>
      </x:c>
      <x:c r="E39" s="2"/>
      <x:c r="F39" s="2"/>
      <x:c r="G39" s="2"/>
      <x:c r="H39" s="2"/>
      <x:c r="I39" s="2"/>
      <x:c r="J39" s="2"/>
    </x:row>
    <x:row r="40" ht="24" customHeight="1">
      <x:c r="A40" s="2"/>
      <x:c r="B40" s="2" t="str">
        <x:v>Capital</x:v>
      </x:c>
      <x:c r="C40" s="2" t="str">
        <x:v>Opening share capital</x:v>
      </x:c>
      <x:c r="D40" s="8" t="n">
        <x:v>100</x:v>
      </x:c>
      <x:c r="E40" s="2"/>
      <x:c r="F40" s="2"/>
      <x:c r="G40" s="2"/>
      <x:c r="H40" s="2"/>
      <x:c r="I40" s="2"/>
      <x:c r="J40" s="2"/>
    </x:row>
    <x:row r="41" ht="24" customHeight="1">
      <x:c r="A41" s="2"/>
      <x:c r="B41" s="2" t="str">
        <x:v>Cash</x:v>
      </x:c>
      <x:c r="C41" s="2" t="str">
        <x:v>Closing January cash</x:v>
      </x:c>
      <x:c r="D41" s="8" t="n">
        <x:v>122.5</x:v>
      </x:c>
      <x:c r="E41" s="2"/>
      <x:c r="F41" s="2"/>
      <x:c r="G41" s="2"/>
      <x:c r="H41" s="2"/>
      <x:c r="I41" s="2"/>
      <x:c r="J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4" customHeight="1">
      <x:c r="A44" s="2"/>
      <x:c r="B44" s="2" t="str">
        <x:v>Interest and income taxes: operating. Dividends: financing. No IFRS 18 early adoption.</x:v>
      </x:c>
      <x:c r="C44" s="2"/>
      <x:c r="D44" s="2"/>
      <x:c r="E44" s="2"/>
      <x:c r="F44" s="2"/>
      <x:c r="G44" s="2"/>
      <x:c r="H44" s="2"/>
      <x:c r="I44" s="2"/>
      <x:c r="J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4" customHeight="1">
      <x:c r="A46" s="2"/>
      <x:c r="B46" s="2" t="str">
        <x:v>No acquisitions, FX, impairment, bad debts, leases or stock awards in this core case.</x:v>
      </x:c>
      <x:c r="C46" s="2"/>
      <x:c r="D46" s="2"/>
      <x:c r="E46" s="2"/>
      <x:c r="F46" s="2"/>
      <x:c r="G46" s="2"/>
      <x:c r="H46" s="2"/>
      <x:c r="I46" s="2"/>
      <x:c r="J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4" customHeight="1">
      <x:c r="A48" s="2"/>
      <x:c r="B48" s="2" t="str">
        <x:v>Recognition: delivered goods and performed services. Straight-line depreciation.</x:v>
      </x:c>
      <x:c r="C48" s="2"/>
      <x:c r="D48" s="2"/>
      <x:c r="E48" s="2"/>
      <x:c r="F48" s="2"/>
      <x:c r="G48" s="2"/>
      <x:c r="H48" s="2"/>
      <x:c r="I48" s="2"/>
      <x:c r="J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4" customHeight="1">
      <x:c r="A50" s="2"/>
      <x:c r="B50" s="2" t="str">
        <x:v>Source: original FinX teaching case. Public instructions and solution:</x:v>
      </x:c>
      <x:c r="C50" s="2"/>
      <x:c r="D50" s="2"/>
      <x:c r="E50" s="2"/>
      <x:c r="F50" s="2"/>
      <x:c r="G50" s="2"/>
      <x:c r="H50" s="2"/>
      <x:c r="I50" s="2"/>
      <x:c r="J50" s="2"/>
    </x:row>
    <x:row r="51" ht="24" customHeight="1">
      <x:c r="A51" s="2"/>
      <x:c r="B51" s="2" t="str">
        <x:v>https://www.finxacademy.org/blog/accounting-for-analysts</x:v>
      </x:c>
      <x:c r="C51" s="2"/>
      <x:c r="D51" s="2"/>
      <x:c r="E51" s="2"/>
      <x:c r="F51" s="2"/>
      <x:c r="G51" s="2"/>
      <x:c r="H51" s="2"/>
      <x:c r="I51" s="2"/>
      <x:c r="J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</x:sheetData>
  <x:pageMargins left="0.7" right="0.7" top="0.75" bottom="0.75" header="0.3" footer="0.3"/>
</x:worksheet>
</file>