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4792e5ada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storical analysis" sheetId="1" r:id="Rea55d7d28d68442d"/>
    <x:sheet xmlns:r="http://schemas.openxmlformats.org/officeDocument/2006/relationships" name="Adjustment decisions" sheetId="2" r:id="R15917080ce16485d"/>
    <x:sheet xmlns:r="http://schemas.openxmlformats.org/officeDocument/2006/relationships" name="Cash and returns" sheetId="3" r:id="R59ce4f104ce8413e"/>
    <x:sheet xmlns:r="http://schemas.openxmlformats.org/officeDocument/2006/relationships" name="Segments and memo" sheetId="4" r:id="Rdf94004763f34fe7"/>
    <x:sheet xmlns:r="http://schemas.openxmlformats.org/officeDocument/2006/relationships" name="Sources" sheetId="5" r:id="R51719bce8eb74f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–&quot;"/>
    <x:numFmt numFmtId="201" formatCode="0.0%;(0.0%);&quot;–&quot;"/>
    <x:numFmt numFmtId="202" formatCode="0"/>
    <x:numFmt numFmtId="203" formatCode="0.00;(0.00);0.00"/>
  </x:numFmts>
  <x:fonts count="7">
    <x:font>
      <x:sz val="11"/>
      <x:name val="Carlito"/>
    </x:font>
    <x:font>
      <x:sz val="11"/>
      <x:color rgb="FF1A1E21"/>
      <x:name val="Arial"/>
    </x:font>
    <x:font>
      <x:b/>
      <x:sz val="16"/>
      <x:color rgb="FF1A1E2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18734D"/>
      <x:name val="Arial"/>
    </x:font>
    <x:font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734D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1717"/>
      </x:font>
      <x:fill>
        <x:patternFill patternType="solid">
          <x:bgColor rgb="FFFFE2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31aa35ad34c36" /><Relationship Type="http://schemas.openxmlformats.org/officeDocument/2006/relationships/theme" Target="/xl/theme/theme1.xml" Id="Ra84037cb12be40d7" /><Relationship Type="http://schemas.openxmlformats.org/officeDocument/2006/relationships/sharedStrings" Target="/xl/sharedStrings.xml" Id="R5ba34a23237048a6" /><Relationship Type="http://schemas.openxmlformats.org/officeDocument/2006/relationships/worksheet" Target="/xl/worksheets/sheet1.xml" Id="Rea55d7d28d68442d" /><Relationship Type="http://schemas.openxmlformats.org/officeDocument/2006/relationships/worksheet" Target="/xl/worksheets/sheet2.xml" Id="R15917080ce16485d" /><Relationship Type="http://schemas.openxmlformats.org/officeDocument/2006/relationships/worksheet" Target="/xl/worksheets/sheet3.xml" Id="R59ce4f104ce8413e" /><Relationship Type="http://schemas.openxmlformats.org/officeDocument/2006/relationships/worksheet" Target="/xl/worksheets/sheet4.xml" Id="Rdf94004763f34fe7" /><Relationship Type="http://schemas.openxmlformats.org/officeDocument/2006/relationships/worksheet" Target="/xl/worksheets/sheet5.xml" Id="R51719bce8eb74f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39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/>
      <x:c r="B2" s="2"/>
      <x:c r="C2" s="3" t="str">
        <x:v>Meridian historical analysis</x:v>
      </x:c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2"/>
      <x:c r="C3" s="2" t="str">
        <x:v>USD millions. Original fictional case. Calendar years ended December 31.</x:v>
      </x:c>
      <x:c r="D3" s="2"/>
      <x:c r="E3" s="2"/>
      <x:c r="F3" s="2"/>
      <x:c r="G3" s="2"/>
      <x:c r="H3" s="2"/>
      <x:c r="I3" s="2"/>
      <x:c r="J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2" customHeight="1">
      <x:c r="A5" s="2"/>
      <x:c r="B5" s="2"/>
      <x:c r="C5" s="5" t="str">
        <x:v>Metric</x:v>
      </x:c>
      <x:c r="D5" s="5" t="n">
        <x:v>2023</x:v>
      </x:c>
      <x:c r="E5" s="5" t="n">
        <x:v>2024</x:v>
      </x:c>
      <x:c r="F5" s="5" t="n">
        <x:v>2025</x:v>
      </x:c>
      <x:c r="G5" s="2"/>
      <x:c r="H5" s="2"/>
      <x:c r="I5" s="2"/>
      <x:c r="J5" s="2"/>
    </x:row>
    <x:row r="6" ht="26" customHeight="1">
      <x:c r="A6" s="2"/>
      <x:c r="B6" s="2"/>
      <x:c r="C6" s="2" t="str">
        <x:v>Revenue</x:v>
      </x:c>
      <x:c r="D6" s="14" t="n">
        <x:f>'Sources'!D6</x:f>
        <x:v>1000</x:v>
      </x:c>
      <x:c r="E6" s="14" t="n">
        <x:f>'Sources'!E6</x:f>
        <x:v>1120</x:v>
      </x:c>
      <x:c r="F6" s="14" t="n">
        <x:f>'Sources'!F6</x:f>
        <x:v>1260</x:v>
      </x:c>
      <x:c r="G6" s="2"/>
      <x:c r="H6" s="2"/>
      <x:c r="I6" s="2"/>
      <x:c r="J6" s="2"/>
    </x:row>
    <x:row r="7" ht="26" customHeight="1">
      <x:c r="A7" s="2"/>
      <x:c r="B7" s="2"/>
      <x:c r="C7" s="2" t="str">
        <x:v>Cost of sales</x:v>
      </x:c>
      <x:c r="D7" s="14" t="n">
        <x:f>'Sources'!D7</x:f>
        <x:v>600</x:v>
      </x:c>
      <x:c r="E7" s="14" t="n">
        <x:f>'Sources'!E7</x:f>
        <x:v>672</x:v>
      </x:c>
      <x:c r="F7" s="14" t="n">
        <x:f>'Sources'!F7</x:f>
        <x:v>781.2</x:v>
      </x:c>
      <x:c r="G7" s="2"/>
      <x:c r="H7" s="2"/>
      <x:c r="I7" s="2"/>
      <x:c r="J7" s="2"/>
    </x:row>
    <x:row r="8" ht="26" customHeight="1">
      <x:c r="A8" s="2"/>
      <x:c r="B8" s="2"/>
      <x:c r="C8" s="2" t="str">
        <x:v>Gross profit</x:v>
      </x:c>
      <x:c r="D8" s="15" t="n">
        <x:f>D6-D7</x:f>
        <x:v>400</x:v>
      </x:c>
      <x:c r="E8" s="15" t="n">
        <x:f>E6-E7</x:f>
        <x:v>448</x:v>
      </x:c>
      <x:c r="F8" s="15" t="n">
        <x:f>F6-F7</x:f>
        <x:v>478.79999999999995</x:v>
      </x:c>
      <x:c r="G8" s="2"/>
      <x:c r="H8" s="2"/>
      <x:c r="I8" s="2"/>
      <x:c r="J8" s="2"/>
    </x:row>
    <x:row r="9" ht="26" customHeight="1">
      <x:c r="A9" s="2"/>
      <x:c r="B9" s="2"/>
      <x:c r="C9" s="2" t="str">
        <x:v>Gross margin</x:v>
      </x:c>
      <x:c r="D9" s="16" t="n">
        <x:f>IF(D6&gt;0,D8/D6,"Unavailable")</x:f>
        <x:v>0.4</x:v>
      </x:c>
      <x:c r="E9" s="16" t="n">
        <x:f>IF(E6&gt;0,E8/E6,"Unavailable")</x:f>
        <x:v>0.4</x:v>
      </x:c>
      <x:c r="F9" s="16" t="n">
        <x:f>IF(F6&gt;0,F8/F6,"Unavailable")</x:f>
        <x:v>0.37999999999999995</x:v>
      </x:c>
      <x:c r="G9" s="2"/>
      <x:c r="H9" s="2"/>
      <x:c r="I9" s="2"/>
      <x:c r="J9" s="2"/>
    </x:row>
    <x:row r="10" ht="26" customHeight="1">
      <x:c r="A10" s="2"/>
      <x:c r="B10" s="2"/>
      <x:c r="C10" s="2" t="str">
        <x:v>Opex excluding D&amp;A</x:v>
      </x:c>
      <x:c r="D10" s="14" t="n">
        <x:f>'Sources'!D8</x:f>
        <x:v>230</x:v>
      </x:c>
      <x:c r="E10" s="14" t="n">
        <x:f>'Sources'!E8</x:f>
        <x:v>250</x:v>
      </x:c>
      <x:c r="F10" s="14" t="n">
        <x:f>'Sources'!F8</x:f>
        <x:v>283.8</x:v>
      </x:c>
      <x:c r="G10" s="2"/>
      <x:c r="H10" s="2"/>
      <x:c r="I10" s="2"/>
      <x:c r="J10" s="2"/>
    </x:row>
    <x:row r="11" ht="26" customHeight="1">
      <x:c r="A11" s="2"/>
      <x:c r="B11" s="2"/>
      <x:c r="C11" s="2" t="str">
        <x:v>D&amp;A</x:v>
      </x:c>
      <x:c r="D11" s="14" t="n">
        <x:f>'Sources'!D9</x:f>
        <x:v>40</x:v>
      </x:c>
      <x:c r="E11" s="14" t="n">
        <x:f>'Sources'!E9</x:f>
        <x:v>44</x:v>
      </x:c>
      <x:c r="F11" s="14" t="n">
        <x:f>'Sources'!F9</x:f>
        <x:v>50</x:v>
      </x:c>
      <x:c r="G11" s="2"/>
      <x:c r="H11" s="2"/>
      <x:c r="I11" s="2"/>
      <x:c r="J11" s="2"/>
    </x:row>
    <x:row r="12" ht="26" customHeight="1">
      <x:c r="A12" s="2"/>
      <x:c r="B12" s="2"/>
      <x:c r="C12" s="2" t="str">
        <x:v>Reported EBIT</x:v>
      </x:c>
      <x:c r="D12" s="15" t="n">
        <x:f>D8-D10-D11</x:f>
        <x:v>130</x:v>
      </x:c>
      <x:c r="E12" s="15" t="n">
        <x:f>E8-E10-E11</x:f>
        <x:v>154</x:v>
      </x:c>
      <x:c r="F12" s="15" t="n">
        <x:f>F8-F10-F11</x:f>
        <x:v>144.99999999999994</x:v>
      </x:c>
      <x:c r="G12" s="2"/>
      <x:c r="H12" s="2"/>
      <x:c r="I12" s="2"/>
      <x:c r="J12" s="2"/>
    </x:row>
    <x:row r="13" ht="26" customHeight="1">
      <x:c r="A13" s="2"/>
      <x:c r="B13" s="2"/>
      <x:c r="C13" s="2" t="str">
        <x:v>Reported EBIT margin</x:v>
      </x:c>
      <x:c r="D13" s="16" t="n">
        <x:f>IF(D6&gt;0,D12/D6,"Unavailable")</x:f>
        <x:v>0.13</x:v>
      </x:c>
      <x:c r="E13" s="16" t="n">
        <x:f>IF(E6&gt;0,E12/E6,"Unavailable")</x:f>
        <x:v>0.1375</x:v>
      </x:c>
      <x:c r="F13" s="16" t="n">
        <x:f>IF(F6&gt;0,F12/F6,"Unavailable")</x:f>
        <x:v>0.11507936507936503</x:v>
      </x:c>
      <x:c r="G13" s="2"/>
      <x:c r="H13" s="2"/>
      <x:c r="I13" s="2"/>
      <x:c r="J13" s="2"/>
    </x:row>
    <x:row r="14" ht="26" customHeight="1">
      <x:c r="A14" s="2"/>
      <x:c r="B14" s="2"/>
      <x:c r="C14" s="2" t="str">
        <x:v>Interest</x:v>
      </x:c>
      <x:c r="D14" s="14" t="n">
        <x:f>'Sources'!D10</x:f>
        <x:v>20</x:v>
      </x:c>
      <x:c r="E14" s="14" t="n">
        <x:f>'Sources'!E10</x:f>
        <x:v>24</x:v>
      </x:c>
      <x:c r="F14" s="14" t="n">
        <x:f>'Sources'!F10</x:f>
        <x:v>28</x:v>
      </x:c>
      <x:c r="G14" s="2"/>
      <x:c r="H14" s="2"/>
      <x:c r="I14" s="2"/>
      <x:c r="J14" s="2"/>
    </x:row>
    <x:row r="15" ht="26" customHeight="1">
      <x:c r="A15" s="2"/>
      <x:c r="B15" s="2"/>
      <x:c r="C15" s="2" t="str">
        <x:v>Income tax</x:v>
      </x:c>
      <x:c r="D15" s="14" t="n">
        <x:f>(D12-D14)*'Sources'!D11</x:f>
        <x:v>27.5</x:v>
      </x:c>
      <x:c r="E15" s="14" t="n">
        <x:f>(E12-E14)*'Sources'!E11</x:f>
        <x:v>32.5</x:v>
      </x:c>
      <x:c r="F15" s="14" t="n">
        <x:f>(F12-F14)*'Sources'!F11</x:f>
        <x:v>29.249999999999986</x:v>
      </x:c>
      <x:c r="G15" s="2"/>
      <x:c r="H15" s="2"/>
      <x:c r="I15" s="2"/>
      <x:c r="J15" s="2"/>
    </x:row>
    <x:row r="16" ht="26" customHeight="1">
      <x:c r="A16" s="2"/>
      <x:c r="B16" s="2"/>
      <x:c r="C16" s="2" t="str">
        <x:v>Reported net income</x:v>
      </x:c>
      <x:c r="D16" s="15" t="n">
        <x:f>D12-D14-D15</x:f>
        <x:v>82.5</x:v>
      </x:c>
      <x:c r="E16" s="15" t="n">
        <x:f>E12-E14-E15</x:f>
        <x:v>97.5</x:v>
      </x:c>
      <x:c r="F16" s="15" t="n">
        <x:f>F12-F14-F15</x:f>
        <x:v>87.74999999999996</x:v>
      </x:c>
      <x:c r="G16" s="2"/>
      <x:c r="H16" s="2"/>
      <x:c r="I16" s="2"/>
      <x:c r="J16" s="2"/>
    </x:row>
    <x:row r="17" ht="26" customHeight="1">
      <x:c r="A17" s="2"/>
      <x:c r="B17" s="2"/>
      <x:c r="C17" s="2" t="str">
        <x:v>Reported EBITDA</x:v>
      </x:c>
      <x:c r="D17" s="15" t="n">
        <x:f>D12+D11</x:f>
        <x:v>170</x:v>
      </x:c>
      <x:c r="E17" s="15" t="n">
        <x:f>E12+E11</x:f>
        <x:v>198</x:v>
      </x:c>
      <x:c r="F17" s="15" t="n">
        <x:f>F12+F11</x:f>
        <x:v>194.99999999999994</x:v>
      </x:c>
      <x:c r="G17" s="2"/>
      <x:c r="H17" s="2"/>
      <x:c r="I17" s="2"/>
      <x:c r="J17" s="2"/>
    </x:row>
    <x:row r="18" ht="26" customHeight="1">
      <x:c r="A18" s="2"/>
      <x:c r="B18" s="2"/>
      <x:c r="C18" s="2"/>
      <x:c r="D18" s="6"/>
      <x:c r="E18" s="6"/>
      <x:c r="F18" s="6"/>
      <x:c r="G18" s="2"/>
      <x:c r="H18" s="2"/>
      <x:c r="I18" s="2"/>
      <x:c r="J18" s="2"/>
    </x:row>
    <x:row r="19" ht="26" customHeight="1">
      <x:c r="A19" s="2"/>
      <x:c r="B19" s="2"/>
      <x:c r="C19" s="2" t="str">
        <x:v>Accepted signed adjustments</x:v>
      </x:c>
      <x:c r="D19" s="14" t="str">
        <x:f>IF(AND(COUNT('Adjustment decisions'!G6:G13)=8,COUNTIF('Adjustment decisions'!G6:G13,0)+COUNTIF('Adjustment decisions'!G6:G13,1)=8),SUMIFS('Adjustment decisions'!H6:H13,'Adjustment decisions'!D6:D13,D$5),"Unavailable")</x:f>
        <x:v>Unavailable</x:v>
      </x:c>
      <x:c r="E19" s="14" t="str">
        <x:f>IF(AND(COUNT('Adjustment decisions'!G6:G13)=8,COUNTIF('Adjustment decisions'!G6:G13,0)+COUNTIF('Adjustment decisions'!G6:G13,1)=8),SUMIFS('Adjustment decisions'!H6:H13,'Adjustment decisions'!D6:D13,E$5),"Unavailable")</x:f>
        <x:v>Unavailable</x:v>
      </x:c>
      <x:c r="F19" s="14" t="str">
        <x:f>IF(AND(COUNT('Adjustment decisions'!G6:G13)=8,COUNTIF('Adjustment decisions'!G6:G13,0)+COUNTIF('Adjustment decisions'!G6:G13,1)=8),SUMIFS('Adjustment decisions'!H6:H13,'Adjustment decisions'!D6:D13,F$5),"Unavailable")</x:f>
        <x:v>Unavailable</x:v>
      </x:c>
      <x:c r="G19" s="2"/>
      <x:c r="H19" s="2"/>
      <x:c r="I19" s="2"/>
      <x:c r="J19" s="2"/>
    </x:row>
    <x:row r="20" ht="26" customHeight="1">
      <x:c r="A20" s="2"/>
      <x:c r="B20" s="2"/>
      <x:c r="C20" s="2" t="str">
        <x:v>Normalized EBITDA</x:v>
      </x:c>
      <x:c r="D20" s="15" t="str">
        <x:f>IF(ISNUMBER(D19),D17+D19,"Unavailable")</x:f>
        <x:v>Unavailable</x:v>
      </x:c>
      <x:c r="E20" s="15" t="str">
        <x:f>IF(ISNUMBER(E19),E17+E19,"Unavailable")</x:f>
        <x:v>Unavailable</x:v>
      </x:c>
      <x:c r="F20" s="15" t="str">
        <x:f>IF(ISNUMBER(F19),F17+F19,"Unavailable")</x:f>
        <x:v>Unavailable</x:v>
      </x:c>
      <x:c r="G20" s="2"/>
      <x:c r="H20" s="2"/>
      <x:c r="I20" s="2"/>
      <x:c r="J20" s="2"/>
    </x:row>
    <x:row r="21" ht="26" customHeight="1">
      <x:c r="A21" s="2"/>
      <x:c r="B21" s="2"/>
      <x:c r="C21" s="2" t="str">
        <x:v>Normalized EBIT</x:v>
      </x:c>
      <x:c r="D21" s="15" t="str">
        <x:f>IF(ISNUMBER(D19),D12+D19,"Unavailable")</x:f>
        <x:v>Unavailable</x:v>
      </x:c>
      <x:c r="E21" s="15" t="str">
        <x:f>IF(ISNUMBER(E19),E12+E19,"Unavailable")</x:f>
        <x:v>Unavailable</x:v>
      </x:c>
      <x:c r="F21" s="15" t="str">
        <x:f>IF(ISNUMBER(F19),F12+F19,"Unavailable")</x:f>
        <x:v>Unavailable</x:v>
      </x:c>
      <x:c r="G21" s="2"/>
      <x:c r="H21" s="2"/>
      <x:c r="I21" s="2"/>
      <x:c r="J21" s="2"/>
    </x:row>
    <x:row r="22" ht="26" customHeight="1">
      <x:c r="A22" s="2"/>
      <x:c r="B22" s="2"/>
      <x:c r="C22" s="2" t="str">
        <x:v>Normalized net income</x:v>
      </x:c>
      <x:c r="D22" s="14" t="str">
        <x:f>IF(ISNUMBER(D19),D16+D19*(1-'Sources'!D11),"Unavailable")</x:f>
        <x:v>Unavailable</x:v>
      </x:c>
      <x:c r="E22" s="14" t="str">
        <x:f>IF(ISNUMBER(E19),E16+E19*(1-'Sources'!E11),"Unavailable")</x:f>
        <x:v>Unavailable</x:v>
      </x:c>
      <x:c r="F22" s="14" t="str">
        <x:f>IF(ISNUMBER(F19),F16+F19*(1-'Sources'!F11),"Unavailable")</x:f>
        <x:v>Unavailable</x:v>
      </x:c>
      <x:c r="G22" s="2"/>
      <x:c r="H22" s="2"/>
      <x:c r="I22" s="2"/>
      <x:c r="J22" s="2"/>
    </x:row>
    <x:row r="23" ht="26" customHeight="1">
      <x:c r="A23" s="2"/>
      <x:c r="B23" s="2"/>
      <x:c r="C23" s="2"/>
      <x:c r="D23" s="6"/>
      <x:c r="E23" s="6"/>
      <x:c r="F23" s="6"/>
      <x:c r="G23" s="2"/>
      <x:c r="H23" s="2"/>
      <x:c r="I23" s="2"/>
      <x:c r="J23" s="2"/>
    </x:row>
    <x:row r="24" ht="26" customHeight="1">
      <x:c r="A24" s="2"/>
      <x:c r="B24" s="2"/>
      <x:c r="C24" s="2" t="str">
        <x:v>Revenue growth</x:v>
      </x:c>
      <x:c r="D24" s="16" t="str">
        <x:f>"n.a."</x:f>
        <x:v>n.a.</x:v>
      </x:c>
      <x:c r="E24" s="16" t="n">
        <x:f>IF(D6&gt;0,E6/D6-1,"Unavailable")</x:f>
        <x:v>0.1200000000000001</x:v>
      </x:c>
      <x:c r="F24" s="16" t="n">
        <x:f>IF(E6&gt;0,F6/E6-1,"Unavailable")</x:f>
        <x:v>0.125</x:v>
      </x:c>
      <x:c r="G24" s="2"/>
      <x:c r="H24" s="2"/>
      <x:c r="I24" s="2"/>
      <x:c r="J24" s="2"/>
    </x:row>
    <x:row r="25" ht="26" customHeight="1">
      <x:c r="A25" s="2"/>
      <x:c r="B25" s="2"/>
      <x:c r="C25" s="2" t="str">
        <x:v>Normalized EBITDA growth</x:v>
      </x:c>
      <x:c r="D25" s="16" t="str">
        <x:f>"n.a."</x:f>
        <x:v>n.a.</x:v>
      </x:c>
      <x:c r="E25" s="16" t="str">
        <x:f>IF(AND(ISNUMBER(E20),ISNUMBER(D20),D20&gt;0),E20/D20-1,"Unavailable")</x:f>
        <x:v>Unavailable</x:v>
      </x:c>
      <x:c r="F25" s="16" t="str">
        <x:f>IF(AND(ISNUMBER(F20),ISNUMBER(E20),E20&gt;0),F20/E20-1,"Unavailable")</x:f>
        <x:v>Unavailable</x:v>
      </x:c>
      <x:c r="G25" s="2"/>
      <x:c r="H25" s="2"/>
      <x:c r="I25" s="2"/>
      <x:c r="J25" s="2"/>
    </x:row>
    <x:row r="26" ht="26" customHeight="1">
      <x:c r="A26" s="2"/>
      <x:c r="B26" s="2"/>
      <x:c r="C26" s="2"/>
      <x:c r="D26" s="6"/>
      <x:c r="E26" s="6"/>
      <x:c r="F26" s="6"/>
      <x:c r="G26" s="2"/>
      <x:c r="H26" s="2"/>
      <x:c r="I26" s="2"/>
      <x:c r="J26" s="2"/>
    </x:row>
    <x:row r="27" ht="26" customHeight="1">
      <x:c r="A27" s="2"/>
      <x:c r="B27" s="2"/>
      <x:c r="C27" s="2" t="str">
        <x:v>Current ratio</x:v>
      </x:c>
      <x:c r="D27" s="14" t="n">
        <x:f>('Sources'!D16+'Sources'!D12+'Sources'!D13)/('Sources'!D14+'Sources'!D15)</x:f>
        <x:v>2.74</x:v>
      </x:c>
      <x:c r="E27" s="14" t="n">
        <x:f>('Sources'!E16+'Sources'!E12+'Sources'!E13)/('Sources'!E14+'Sources'!E15)</x:f>
        <x:v>2.973333333333333</x:v>
      </x:c>
      <x:c r="F27" s="14" t="n">
        <x:f>('Sources'!F16+'Sources'!F12+'Sources'!F13)/('Sources'!F14+'Sources'!F15)</x:f>
        <x:v>3.009562841530055</x:v>
      </x:c>
      <x:c r="G27" s="2"/>
      <x:c r="H27" s="2"/>
      <x:c r="I27" s="2"/>
      <x:c r="J27" s="2"/>
    </x:row>
    <x:row r="28" ht="26" customHeight="1">
      <x:c r="A28" s="2"/>
      <x:c r="B28" s="2"/>
      <x:c r="C28" s="2" t="str">
        <x:v>Quick ratio</x:v>
      </x:c>
      <x:c r="D28" s="14" t="n">
        <x:f>('Sources'!D16+'Sources'!D12)/('Sources'!D14+'Sources'!D15)</x:f>
        <x:v>1.7</x:v>
      </x:c>
      <x:c r="E28" s="14" t="n">
        <x:f>('Sources'!E16+'Sources'!E12)/('Sources'!E14+'Sources'!E15)</x:f>
        <x:v>1.94</x:v>
      </x:c>
      <x:c r="F28" s="14" t="n">
        <x:f>('Sources'!F16+'Sources'!F12)/('Sources'!F14+'Sources'!F15)</x:f>
        <x:v>1.9439890710382515</x:v>
      </x:c>
      <x:c r="G28" s="2"/>
      <x:c r="H28" s="2"/>
      <x:c r="I28" s="2"/>
      <x:c r="J28" s="2"/>
    </x:row>
    <x:row r="29" ht="26" customHeight="1">
      <x:c r="A29" s="2"/>
      <x:c r="B29" s="2"/>
      <x:c r="C29" s="2" t="str">
        <x:v>Net debt / normalized EBITDA</x:v>
      </x:c>
      <x:c r="D29" s="14" t="str">
        <x:f>IF(AND(ISNUMBER(D20),D20&gt;0),('Sources'!D17-'Sources'!D16)/D20,"Unavailable")</x:f>
        <x:v>Unavailable</x:v>
      </x:c>
      <x:c r="E29" s="14" t="str">
        <x:f>IF(AND(ISNUMBER(E20),E20&gt;0),('Sources'!E17-'Sources'!E16)/E20,"Unavailable")</x:f>
        <x:v>Unavailable</x:v>
      </x:c>
      <x:c r="F29" s="14" t="str">
        <x:f>IF(AND(ISNUMBER(F20),F20&gt;0),('Sources'!F17-'Sources'!F16)/F20,"Unavailable")</x:f>
        <x:v>Unavailable</x:v>
      </x:c>
      <x:c r="G29" s="2"/>
      <x:c r="H29" s="2"/>
      <x:c r="I29" s="2"/>
      <x:c r="J29" s="2"/>
    </x:row>
    <x:row r="30" ht="26" customHeight="1">
      <x:c r="A30" s="2"/>
      <x:c r="B30" s="2"/>
      <x:c r="C30" s="2" t="str">
        <x:v>Reported EBIT / interest</x:v>
      </x:c>
      <x:c r="D30" s="15" t="n">
        <x:f>IF(D14&gt;0,D12/D14,"Unavailable")</x:f>
        <x:v>6.5</x:v>
      </x:c>
      <x:c r="E30" s="15" t="n">
        <x:f>IF(E14&gt;0,E12/E14,"Unavailable")</x:f>
        <x:v>6.416666666666667</x:v>
      </x:c>
      <x:c r="F30" s="15" t="n">
        <x:f>IF(F14&gt;0,F12/F14,"Unavailable")</x:f>
        <x:v>5.178571428571426</x:v>
      </x:c>
      <x:c r="G30" s="2"/>
      <x:c r="H30" s="2"/>
      <x:c r="I30" s="2"/>
      <x:c r="J30" s="2"/>
    </x:row>
    <x:row r="31" ht="26" customHeight="1">
      <x:c r="A31" s="2"/>
      <x:c r="B31" s="2"/>
      <x:c r="C31" s="2"/>
      <x:c r="D31" s="6"/>
      <x:c r="E31" s="6"/>
      <x:c r="F31" s="6"/>
      <x:c r="G31" s="2"/>
      <x:c r="H31" s="2"/>
      <x:c r="I31" s="2"/>
      <x:c r="J31" s="2"/>
    </x:row>
    <x:row r="32" ht="26" customHeight="1">
      <x:c r="A32" s="2"/>
      <x:c r="B32" s="2"/>
      <x:c r="C32" s="2" t="str">
        <x:v>First decide all eight candidates on Adjustment decisions. Yellow cells are editable.</x:v>
      </x:c>
      <x:c r="D32" s="6"/>
      <x:c r="E32" s="6"/>
      <x:c r="F32" s="6"/>
      <x:c r="G32" s="2"/>
      <x:c r="H32" s="2"/>
      <x:c r="I32" s="2"/>
      <x:c r="J32" s="2"/>
    </x:row>
    <x:row r="33" ht="26" customHeight="1">
      <x:c r="A33" s="2"/>
      <x:c r="B33" s="2"/>
      <x:c r="C33" s="2"/>
      <x:c r="D33" s="6"/>
      <x:c r="E33" s="6"/>
      <x:c r="F33" s="6"/>
      <x:c r="G33" s="2"/>
      <x:c r="H33" s="2"/>
      <x:c r="I33" s="2"/>
      <x:c r="J33" s="2"/>
    </x:row>
    <x:row r="34" ht="26" customHeight="1">
      <x:c r="A34" s="2"/>
      <x:c r="B34" s="2"/>
      <x:c r="C34" s="2" t="str">
        <x:v>Normalized figures implement your policy. They do not revise reported cash.</x:v>
      </x:c>
      <x:c r="D34" s="6"/>
      <x:c r="E34" s="6"/>
      <x:c r="F34" s="6"/>
      <x:c r="G34" s="2"/>
      <x:c r="H34" s="2"/>
      <x:c r="I34" s="2"/>
      <x:c r="J34" s="2"/>
    </x:row>
    <x:row r="35">
      <x:c r="D35" s="7"/>
      <x:c r="E35" s="7"/>
      <x:c r="F35" s="7"/>
    </x:row>
    <x:row r="36">
      <x:c r="D36" s="7"/>
      <x:c r="E36" s="7"/>
      <x:c r="F36" s="7"/>
    </x:row>
    <x:row r="37">
      <x:c r="D37" s="7"/>
      <x:c r="E37" s="7"/>
      <x:c r="F37" s="7"/>
    </x:row>
    <x:row r="38">
      <x:c r="D38" s="7"/>
      <x:c r="E38" s="7"/>
      <x:c r="F38" s="7"/>
    </x:row>
    <x:row r="39">
      <x:c r="D39" s="7"/>
      <x:c r="E39" s="7"/>
      <x:c r="F39" s="7"/>
    </x:row>
    <x:row r="40">
      <x:c r="D40" s="7"/>
      <x:c r="E40" s="7"/>
      <x:c r="F40" s="7"/>
    </x:row>
    <x:row r="41">
      <x:c r="D41" s="7"/>
      <x:c r="E41" s="7"/>
      <x:c r="F41" s="7"/>
    </x:row>
    <x:row r="42">
      <x:c r="D42" s="7"/>
      <x:c r="E42" s="7"/>
      <x:c r="F42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8" hidden="0" customWidth="1"/>
    <x:col min="4" max="4" width="10" hidden="0" customWidth="1"/>
    <x:col min="5" max="5" width="27" hidden="0" customWidth="1"/>
    <x:col min="6" max="6" width="18" hidden="0" customWidth="1"/>
    <x:col min="7" max="7" width="18" hidden="0" customWidth="1"/>
    <x:col min="8" max="8" width="18" hidden="0" customWidth="1"/>
    <x:col min="9" max="9" width="58" hidden="0" customWidth="1"/>
    <x:col min="10" max="10" width="5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/>
      <x:c r="B2" s="2"/>
      <x:c r="C2" s="3" t="str">
        <x:v>Document each earnings adjustment</x:v>
      </x:c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2"/>
      <x:c r="C3" s="2" t="str">
        <x:v>Source: adjustments.csv N1–N8. Enter 1 accept or 0 reject, then write your rationale.</x:v>
      </x:c>
      <x:c r="D3" s="2"/>
      <x:c r="E3" s="2"/>
      <x:c r="F3" s="2"/>
      <x:c r="G3" s="2"/>
      <x:c r="H3" s="2"/>
      <x:c r="I3" s="2"/>
      <x:c r="J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2" customHeight="1">
      <x:c r="A5" s="2"/>
      <x:c r="B5" s="2"/>
      <x:c r="C5" s="5" t="str">
        <x:v>ID</x:v>
      </x:c>
      <x:c r="D5" s="5" t="str">
        <x:v>Year</x:v>
      </x:c>
      <x:c r="E5" s="5" t="str">
        <x:v>Candidate</x:v>
      </x:c>
      <x:c r="F5" s="5" t="str">
        <x:v>Signed amount</x:v>
      </x:c>
      <x:c r="G5" s="5" t="str">
        <x:v>Decision 1/0</x:v>
      </x:c>
      <x:c r="H5" s="5" t="str">
        <x:v>Selected amount</x:v>
      </x:c>
      <x:c r="I5" s="5" t="str">
        <x:v>Evidence</x:v>
      </x:c>
      <x:c r="J5" s="5" t="str">
        <x:v>Your rationale</x:v>
      </x:c>
    </x:row>
    <x:row r="6" ht="65" customHeight="1">
      <x:c r="A6" s="2"/>
      <x:c r="B6" s="2"/>
      <x:c r="C6" s="2" t="str">
        <x:v>A01</x:v>
      </x:c>
      <x:c r="D6" s="2" t="n">
        <x:v>2023</x:v>
      </x:c>
      <x:c r="E6" s="18" t="str">
        <x:v>Closed legacy litigation</x:v>
      </x:c>
      <x:c r="F6" s="6" t="n">
        <x:v>4</x:v>
      </x:c>
      <x:c r="G6" s="23"/>
      <x:c r="H6" s="15" t="str">
        <x:f>IF(AND(COUNT(G6)=1,OR(G6=0,G6=1)),F6*G6,"Unavailable")</x:f>
        <x:v>Unavailable</x:v>
      </x:c>
      <x:c r="I6" s="18" t="str">
        <x:v>N1: final settlement of a discontinued legacy dispute; no related claims reported.</x:v>
      </x:c>
      <x:c r="J6" s="22"/>
    </x:row>
    <x:row r="7" ht="65" customHeight="1">
      <x:c r="A7" s="2"/>
      <x:c r="B7" s="2"/>
      <x:c r="C7" s="2" t="str">
        <x:v>A02</x:v>
      </x:c>
      <x:c r="D7" s="2" t="n">
        <x:v>2024</x:v>
      </x:c>
      <x:c r="E7" s="18" t="str">
        <x:v>Legal recovery gain</x:v>
      </x:c>
      <x:c r="F7" s="6" t="n">
        <x:v>-6</x:v>
      </x:c>
      <x:c r="G7" s="23"/>
      <x:c r="H7" s="15" t="str">
        <x:f>IF(AND(COUNT(G7)=1,OR(G7=0,G7=1)),F7*G7,"Unavailable")</x:f>
        <x:v>Unavailable</x:v>
      </x:c>
      <x:c r="I7" s="18" t="str">
        <x:v>N2: recovery on the same closed legacy claim. Included in operating profit.</x:v>
      </x:c>
      <x:c r="J7" s="22"/>
    </x:row>
    <x:row r="8" ht="65" customHeight="1">
      <x:c r="A8" s="2"/>
      <x:c r="B8" s="2"/>
      <x:c r="C8" s="2" t="str">
        <x:v>A03</x:v>
      </x:c>
      <x:c r="D8" s="2" t="n">
        <x:v>2025</x:v>
      </x:c>
      <x:c r="E8" s="18" t="str">
        <x:v>Factory closure</x:v>
      </x:c>
      <x:c r="F8" s="6" t="n">
        <x:v>12</x:v>
      </x:c>
      <x:c r="G8" s="23"/>
      <x:c r="H8" s="15" t="str">
        <x:f>IF(AND(COUNT(G8)=1,OR(G8=0,G8=1)),F8*G8,"Unavailable")</x:f>
        <x:v>Unavailable</x:v>
      </x:c>
      <x:c r="I8" s="18" t="str">
        <x:v>N3: site permanently closed; board-approved exit and invoices. Another review is mentioned but not costed.</x:v>
      </x:c>
      <x:c r="J8" s="22"/>
    </x:row>
    <x:row r="9" ht="65" customHeight="1">
      <x:c r="A9" s="2"/>
      <x:c r="B9" s="2"/>
      <x:c r="C9" s="2" t="str">
        <x:v>A04</x:v>
      </x:c>
      <x:c r="D9" s="2" t="n">
        <x:v>2025</x:v>
      </x:c>
      <x:c r="E9" s="18" t="str">
        <x:v>Asset-sale gain</x:v>
      </x:c>
      <x:c r="F9" s="6" t="n">
        <x:v>-8</x:v>
      </x:c>
      <x:c r="G9" s="23"/>
      <x:c r="H9" s="15" t="str">
        <x:f>IF(AND(COUNT(G9)=1,OR(G9=0,G9=1)),F9*G9,"Unavailable")</x:f>
        <x:v>Unavailable</x:v>
      </x:c>
      <x:c r="I9" s="18" t="str">
        <x:v>N4: disposal completion statement. Gain netted in operating expenses.</x:v>
      </x:c>
      <x:c r="J9" s="22"/>
    </x:row>
    <x:row r="10" ht="65" customHeight="1">
      <x:c r="A10" s="2"/>
      <x:c r="B10" s="2"/>
      <x:c r="C10" s="2" t="str">
        <x:v>A05</x:v>
      </x:c>
      <x:c r="D10" s="2" t="n">
        <x:v>2025</x:v>
      </x:c>
      <x:c r="E10" s="18" t="str">
        <x:v>Annual reorganization</x:v>
      </x:c>
      <x:c r="F10" s="6" t="n">
        <x:v>5</x:v>
      </x:c>
      <x:c r="G10" s="23"/>
      <x:c r="H10" s="15" t="str">
        <x:f>IF(AND(COUNT(G10)=1,OR(G10=0,G10=1)),F10*G10,"Unavailable")</x:f>
        <x:v>Unavailable</x:v>
      </x:c>
      <x:c r="I10" s="18" t="str">
        <x:v>N5: similar charges in each of the last three years.</x:v>
      </x:c>
      <x:c r="J10" s="22"/>
    </x:row>
    <x:row r="11" ht="65" customHeight="1">
      <x:c r="A11" s="2"/>
      <x:c r="B11" s="2"/>
      <x:c r="C11" s="2" t="str">
        <x:v>A06</x:v>
      </x:c>
      <x:c r="D11" s="2" t="n">
        <x:v>2025</x:v>
      </x:c>
      <x:c r="E11" s="18" t="str">
        <x:v>Stock compensation</x:v>
      </x:c>
      <x:c r="F11" s="6" t="n">
        <x:v>9</x:v>
      </x:c>
      <x:c r="G11" s="23"/>
      <x:c r="H11" s="15" t="str">
        <x:f>IF(AND(COUNT(G11)=1,OR(G11=0,G11=1)),F11*G11,"Unavailable")</x:f>
        <x:v>Unavailable</x:v>
      </x:c>
      <x:c r="I11" s="18" t="str">
        <x:v>N6: recurring employee awards of 6, 7 and 9.</x:v>
      </x:c>
      <x:c r="J11" s="22"/>
    </x:row>
    <x:row r="12" ht="65" customHeight="1">
      <x:c r="A12" s="2"/>
      <x:c r="B12" s="2"/>
      <x:c r="C12" s="2" t="str">
        <x:v>A07</x:v>
      </x:c>
      <x:c r="D12" s="2" t="n">
        <x:v>2025</x:v>
      </x:c>
      <x:c r="E12" s="18" t="str">
        <x:v>Launch marketing</x:v>
      </x:c>
      <x:c r="F12" s="6" t="n">
        <x:v>7</x:v>
      </x:c>
      <x:c r="G12" s="23"/>
      <x:c r="H12" s="15" t="str">
        <x:f>IF(AND(COUNT(G12)=1,OR(G12=0,G12=1)),F12*G12,"Unavailable")</x:f>
        <x:v>Unavailable</x:v>
      </x:c>
      <x:c r="I12" s="18" t="str">
        <x:v>N7: recurring launches needed to replace maturing products.</x:v>
      </x:c>
      <x:c r="J12" s="22"/>
    </x:row>
    <x:row r="13" ht="65" customHeight="1">
      <x:c r="A13" s="2"/>
      <x:c r="B13" s="2"/>
      <x:c r="C13" s="2" t="str">
        <x:v>A08</x:v>
      </x:c>
      <x:c r="D13" s="2" t="n">
        <x:v>2025</x:v>
      </x:c>
      <x:c r="E13" s="18" t="str">
        <x:v>Future savings</x:v>
      </x:c>
      <x:c r="F13" s="6" t="n">
        <x:v>10</x:v>
      </x:c>
      <x:c r="G13" s="23"/>
      <x:c r="H13" s="15" t="str">
        <x:f>IF(AND(COUNT(G13)=1,OR(G13=0,G13=1)),F13*G13,"Unavailable")</x:f>
        <x:v>Unavailable</x:v>
      </x:c>
      <x:c r="I13" s="18" t="str">
        <x:v>N8: management target, no implemented contracts or realized saving.</x:v>
      </x:c>
      <x:c r="J13" s="22"/>
    </x:row>
    <x:row r="14" ht="26" customHeight="1">
      <x:c r="A14" s="2"/>
      <x:c r="B14" s="2"/>
      <x:c r="C14" s="2"/>
      <x:c r="D14" s="2"/>
      <x:c r="E14" s="2"/>
      <x:c r="F14" s="2"/>
      <x:c r="G14" s="24"/>
      <x:c r="H14" s="2"/>
      <x:c r="I14" s="2"/>
      <x:c r="J14" s="2"/>
    </x:row>
    <x:row r="15" ht="26" customHeight="1">
      <x:c r="A15" s="2"/>
      <x:c r="B15" s="2"/>
      <x:c r="C15" s="2"/>
      <x:c r="D15" s="2"/>
      <x:c r="E15" s="2"/>
      <x:c r="F15" s="2"/>
      <x:c r="G15" s="24"/>
      <x:c r="H15" s="2"/>
      <x:c r="I15" s="2"/>
      <x:c r="J15" s="2"/>
    </x:row>
    <x:row r="16" ht="26" customHeight="1">
      <x:c r="A16" s="2"/>
      <x:c r="B16" s="2"/>
      <x:c r="C16" s="2"/>
      <x:c r="D16" s="2"/>
      <x:c r="E16" s="2" t="str">
        <x:v>Decision fields still needed</x:v>
      </x:c>
      <x:c r="F16" s="2"/>
      <x:c r="G16" s="25" t="n">
        <x:f>8-COUNT(G6:G13)</x:f>
        <x:v>8</x:v>
      </x:c>
      <x:c r="H16" s="2"/>
      <x:c r="I16" s="2"/>
      <x:c r="J16" s="2"/>
    </x:row>
    <x:row r="17" ht="26" customHeight="1">
      <x:c r="A17" s="2"/>
      <x:c r="B17" s="2"/>
      <x:c r="C17" s="2"/>
      <x:c r="D17" s="2"/>
      <x:c r="E17" s="2" t="str">
        <x:v>Rationales still needed</x:v>
      </x:c>
      <x:c r="F17" s="2"/>
      <x:c r="G17" s="25" t="n">
        <x:f>COUNTBLANK(J6:J13)</x:f>
        <x:v>8</x:v>
      </x:c>
      <x:c r="H17" s="2"/>
      <x:c r="I17" s="2"/>
      <x:c r="J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6" customHeight="1">
      <x:c r="A19" s="2"/>
      <x:c r="B19" s="2"/>
      <x:c r="C19" s="2"/>
      <x:c r="D19" s="2"/>
      <x:c r="E19" s="2" t="str">
        <x:v>Closure sensitivity</x:v>
      </x:c>
      <x:c r="F19" s="2"/>
      <x:c r="G19" s="2"/>
      <x:c r="H19" s="2"/>
      <x:c r="I19" s="2"/>
      <x:c r="J19" s="2"/>
    </x:row>
    <x:row r="20" ht="26" customHeight="1">
      <x:c r="A20" s="2"/>
      <x:c r="B20" s="2"/>
      <x:c r="C20" s="2"/>
      <x:c r="D20" s="2"/>
      <x:c r="E20" s="2" t="str">
        <x:v>Set A03 to 0 and compare EBITDA, net income and CFO. Restore your chosen policy.</x:v>
      </x:c>
      <x:c r="F20" s="2"/>
      <x:c r="G20" s="2"/>
      <x:c r="H20" s="2"/>
      <x:c r="I20" s="2"/>
      <x:c r="J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6" customHeight="1">
      <x:c r="A23" s="2"/>
      <x:c r="B23" s="2"/>
      <x:c r="C23" s="2"/>
      <x:c r="D23" s="2"/>
      <x:c r="E23" s="2" t="str">
        <x:v>Case policy after your attempt</x:v>
      </x:c>
      <x:c r="F23" s="2"/>
      <x:c r="G23" s="2"/>
      <x:c r="H23" s="2"/>
      <x:c r="I23" s="2"/>
      <x:c r="J23" s="2"/>
    </x:row>
    <x:row r="24" ht="26" customHeight="1">
      <x:c r="A24" s="2"/>
      <x:c r="B24" s="2"/>
      <x:c r="C24" s="2"/>
      <x:c r="D24" s="2"/>
      <x:c r="E24" s="2" t="str">
        <x:v>A01–A04: 1. A05–A08: 0. The completed closure is an explicitly ambiguous choice.</x:v>
      </x:c>
      <x:c r="F24" s="2"/>
      <x:c r="G24" s="2"/>
      <x:c r="H24" s="2"/>
      <x:c r="I24" s="2"/>
      <x:c r="J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6" customHeight="1">
      <x:c r="A26" s="2"/>
      <x:c r="B26" s="2"/>
      <x:c r="C26" s="2"/>
      <x:c r="D26" s="2"/>
      <x:c r="E26" s="2" t="str">
        <x:v>CFO retains actual payments. No historical add-back for future savings.</x:v>
      </x:c>
      <x:c r="F26" s="2"/>
      <x:c r="G26" s="2"/>
      <x:c r="H26" s="2"/>
      <x:c r="I26" s="2"/>
      <x:c r="J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</x:sheetData>
  <x:dataValidations count="1">
    <x:dataValidation type="list" sqref="G6:G13">
      <x:formula1>"0,1"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39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/>
      <x:c r="B2" s="2"/>
      <x:c r="C2" s="3" t="str">
        <x:v>Earnings, cash and operating returns</x:v>
      </x:c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2"/>
      <x:c r="C3" s="2" t="str">
        <x:v>USD millions. Original fictional case. Calendar years ended December 31.</x:v>
      </x:c>
      <x:c r="D3" s="2"/>
      <x:c r="E3" s="2"/>
      <x:c r="F3" s="2"/>
      <x:c r="G3" s="2"/>
      <x:c r="H3" s="2"/>
      <x:c r="I3" s="2"/>
      <x:c r="J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2" customHeight="1">
      <x:c r="A5" s="2"/>
      <x:c r="B5" s="2"/>
      <x:c r="C5" s="5" t="str">
        <x:v>Metric</x:v>
      </x:c>
      <x:c r="D5" s="5" t="n">
        <x:v>2023</x:v>
      </x:c>
      <x:c r="E5" s="5" t="n">
        <x:v>2024</x:v>
      </x:c>
      <x:c r="F5" s="5" t="n">
        <x:v>2025</x:v>
      </x:c>
      <x:c r="G5" s="2"/>
      <x:c r="H5" s="2"/>
      <x:c r="I5" s="2"/>
      <x:c r="J5" s="2"/>
    </x:row>
    <x:row r="6" ht="26" customHeight="1">
      <x:c r="A6" s="2"/>
      <x:c r="B6" s="2"/>
      <x:c r="C6" s="2" t="str">
        <x:v>Reported net income</x:v>
      </x:c>
      <x:c r="D6" s="14" t="n">
        <x:f>'Historical analysis'!D16</x:f>
        <x:v>82.5</x:v>
      </x:c>
      <x:c r="E6" s="14" t="n">
        <x:f>'Historical analysis'!E16</x:f>
        <x:v>97.5</x:v>
      </x:c>
      <x:c r="F6" s="14" t="n">
        <x:f>'Historical analysis'!F16</x:f>
        <x:v>87.74999999999996</x:v>
      </x:c>
      <x:c r="G6" s="2"/>
      <x:c r="H6" s="2"/>
      <x:c r="I6" s="2"/>
      <x:c r="J6" s="2"/>
    </x:row>
    <x:row r="7" ht="26" customHeight="1">
      <x:c r="A7" s="2"/>
      <x:c r="B7" s="2"/>
      <x:c r="C7" s="2" t="str">
        <x:v>D&amp;A</x:v>
      </x:c>
      <x:c r="D7" s="14" t="n">
        <x:f>'Sources'!D9</x:f>
        <x:v>40</x:v>
      </x:c>
      <x:c r="E7" s="14" t="n">
        <x:f>'Sources'!E9</x:f>
        <x:v>44</x:v>
      </x:c>
      <x:c r="F7" s="14" t="n">
        <x:f>'Sources'!F9</x:f>
        <x:v>50</x:v>
      </x:c>
      <x:c r="G7" s="2"/>
      <x:c r="H7" s="2"/>
      <x:c r="I7" s="2"/>
      <x:c r="J7" s="2"/>
    </x:row>
    <x:row r="8" ht="26" customHeight="1">
      <x:c r="A8" s="2"/>
      <x:c r="B8" s="2"/>
      <x:c r="C8" s="2" t="str">
        <x:v>Stock compensation</x:v>
      </x:c>
      <x:c r="D8" s="14" t="n">
        <x:f>'Sources'!D20</x:f>
        <x:v>6</x:v>
      </x:c>
      <x:c r="E8" s="14" t="n">
        <x:f>'Sources'!E20</x:f>
        <x:v>7</x:v>
      </x:c>
      <x:c r="F8" s="14" t="n">
        <x:f>'Sources'!F20</x:f>
        <x:v>9</x:v>
      </x:c>
      <x:c r="G8" s="2"/>
      <x:c r="H8" s="2"/>
      <x:c r="I8" s="2"/>
      <x:c r="J8" s="2"/>
    </x:row>
    <x:row r="9" ht="26" customHeight="1">
      <x:c r="A9" s="2"/>
      <x:c r="B9" s="2"/>
      <x:c r="C9" s="2" t="str">
        <x:v>Less gain</x:v>
      </x:c>
      <x:c r="D9" s="14" t="n">
        <x:f>'Sources'!D21</x:f>
        <x:v>0</x:v>
      </x:c>
      <x:c r="E9" s="14" t="n">
        <x:f>'Sources'!E21</x:f>
        <x:v>6</x:v>
      </x:c>
      <x:c r="F9" s="14" t="n">
        <x:f>'Sources'!F21</x:f>
        <x:v>8</x:v>
      </x:c>
      <x:c r="G9" s="2"/>
      <x:c r="H9" s="2"/>
      <x:c r="I9" s="2"/>
      <x:c r="J9" s="2"/>
    </x:row>
    <x:row r="10" ht="26" customHeight="1">
      <x:c r="A10" s="2"/>
      <x:c r="B10" s="2"/>
      <x:c r="C10" s="2" t="str">
        <x:v>Increase in receivables</x:v>
      </x:c>
      <x:c r="D10" s="14" t="n">
        <x:f>'Sources'!D12-'Sources'!G12</x:f>
        <x:v>35</x:v>
      </x:c>
      <x:c r="E10" s="14" t="n">
        <x:f>'Sources'!E12-'Sources'!D12</x:f>
        <x:v>60</x:v>
      </x:c>
      <x:c r="F10" s="14" t="n">
        <x:f>'Sources'!F12-'Sources'!E12</x:f>
        <x:v>99</x:v>
      </x:c>
      <x:c r="G10" s="2"/>
      <x:c r="H10" s="2"/>
      <x:c r="I10" s="2"/>
      <x:c r="J10" s="2"/>
    </x:row>
    <x:row r="11" ht="26" customHeight="1">
      <x:c r="A11" s="2"/>
      <x:c r="B11" s="2"/>
      <x:c r="C11" s="2" t="str">
        <x:v>Increase in inventory</x:v>
      </x:c>
      <x:c r="D11" s="14" t="n">
        <x:f>'Sources'!D13-'Sources'!G13</x:f>
        <x:v>10</x:v>
      </x:c>
      <x:c r="E11" s="14" t="n">
        <x:f>'Sources'!E13-'Sources'!D13</x:f>
        <x:v>25</x:v>
      </x:c>
      <x:c r="F11" s="14" t="n">
        <x:f>'Sources'!F13-'Sources'!E13</x:f>
        <x:v>40</x:v>
      </x:c>
      <x:c r="G11" s="2"/>
      <x:c r="H11" s="2"/>
      <x:c r="I11" s="2"/>
      <x:c r="J11" s="2"/>
    </x:row>
    <x:row r="12" ht="26" customHeight="1">
      <x:c r="A12" s="2"/>
      <x:c r="B12" s="2"/>
      <x:c r="C12" s="2" t="str">
        <x:v>Increase in payables</x:v>
      </x:c>
      <x:c r="D12" s="14" t="n">
        <x:f>'Sources'!D14-'Sources'!G14</x:f>
        <x:v>10</x:v>
      </x:c>
      <x:c r="E12" s="14" t="n">
        <x:f>'Sources'!E14-'Sources'!D14</x:f>
        <x:v>20</x:v>
      </x:c>
      <x:c r="F12" s="14" t="n">
        <x:f>'Sources'!F14-'Sources'!E14</x:f>
        <x:v>30</x:v>
      </x:c>
      <x:c r="G12" s="2"/>
      <x:c r="H12" s="2"/>
      <x:c r="I12" s="2"/>
      <x:c r="J12" s="2"/>
    </x:row>
    <x:row r="13" ht="26" customHeight="1">
      <x:c r="A13" s="2"/>
      <x:c r="B13" s="2"/>
      <x:c r="C13" s="2" t="str">
        <x:v>Increase in accruals</x:v>
      </x:c>
      <x:c r="D13" s="14" t="n">
        <x:f>'Sources'!D15-'Sources'!G15</x:f>
        <x:v>5</x:v>
      </x:c>
      <x:c r="E13" s="14" t="n">
        <x:f>'Sources'!E15-'Sources'!D15</x:f>
        <x:v>5</x:v>
      </x:c>
      <x:c r="F13" s="14" t="n">
        <x:f>'Sources'!F15-'Sources'!E15</x:f>
        <x:v>3</x:v>
      </x:c>
      <x:c r="G13" s="2"/>
      <x:c r="H13" s="2"/>
      <x:c r="I13" s="2"/>
      <x:c r="J13" s="2"/>
    </x:row>
    <x:row r="14" ht="26" customHeight="1">
      <x:c r="A14" s="2"/>
      <x:c r="B14" s="2"/>
      <x:c r="C14" s="2" t="str">
        <x:v>Operating cash flow</x:v>
      </x:c>
      <x:c r="D14" s="15" t="n">
        <x:f>SUM(D6:D8)-SUM(D9:D11)+SUM(D12:D13)</x:f>
        <x:v>98.5</x:v>
      </x:c>
      <x:c r="E14" s="15" t="n">
        <x:f>SUM(E6:E8)-SUM(E9:E11)+SUM(E12:E13)</x:f>
        <x:v>82.5</x:v>
      </x:c>
      <x:c r="F14" s="15" t="n">
        <x:f>SUM(F6:F8)-SUM(F9:F11)+SUM(F12:F13)</x:f>
        <x:v>32.74999999999994</x:v>
      </x:c>
      <x:c r="G14" s="2"/>
      <x:c r="H14" s="2"/>
      <x:c r="I14" s="2"/>
      <x:c r="J14" s="2"/>
    </x:row>
    <x:row r="15" ht="26" customHeight="1">
      <x:c r="A15" s="2"/>
      <x:c r="B15" s="2"/>
      <x:c r="C15" s="2" t="str">
        <x:v>Cash capex</x:v>
      </x:c>
      <x:c r="D15" s="14" t="n">
        <x:f>'Sources'!D22</x:f>
        <x:v>70</x:v>
      </x:c>
      <x:c r="E15" s="14" t="n">
        <x:f>'Sources'!E22</x:f>
        <x:v>80</x:v>
      </x:c>
      <x:c r="F15" s="14" t="n">
        <x:f>'Sources'!F22</x:f>
        <x:v>90</x:v>
      </x:c>
      <x:c r="G15" s="2"/>
      <x:c r="H15" s="2"/>
      <x:c r="I15" s="2"/>
      <x:c r="J15" s="2"/>
    </x:row>
    <x:row r="16" ht="26" customHeight="1">
      <x:c r="A16" s="2"/>
      <x:c r="B16" s="2"/>
      <x:c r="C16" s="2" t="str">
        <x:v>CFO less capex</x:v>
      </x:c>
      <x:c r="D16" s="15" t="n">
        <x:f>D14-D15</x:f>
        <x:v>28.5</x:v>
      </x:c>
      <x:c r="E16" s="15" t="n">
        <x:f>E14-E15</x:f>
        <x:v>2.5</x:v>
      </x:c>
      <x:c r="F16" s="15" t="n">
        <x:f>F14-F15</x:f>
        <x:v>-57.25000000000006</x:v>
      </x:c>
      <x:c r="G16" s="2"/>
      <x:c r="H16" s="2"/>
      <x:c r="I16" s="2"/>
      <x:c r="J16" s="2"/>
    </x:row>
    <x:row r="17" ht="26" customHeight="1">
      <x:c r="A17" s="2"/>
      <x:c r="B17" s="2"/>
      <x:c r="C17" s="2" t="str">
        <x:v>Investing receipts</x:v>
      </x:c>
      <x:c r="D17" s="14" t="n">
        <x:f>'Sources'!D23</x:f>
        <x:v>0</x:v>
      </x:c>
      <x:c r="E17" s="14" t="n">
        <x:f>'Sources'!E23</x:f>
        <x:v>6</x:v>
      </x:c>
      <x:c r="F17" s="14" t="n">
        <x:f>'Sources'!F23</x:f>
        <x:v>18</x:v>
      </x:c>
      <x:c r="G17" s="2"/>
      <x:c r="H17" s="2"/>
      <x:c r="I17" s="2"/>
      <x:c r="J17" s="2"/>
    </x:row>
    <x:row r="18" ht="26" customHeight="1">
      <x:c r="A18" s="2"/>
      <x:c r="B18" s="2"/>
      <x:c r="C18" s="2" t="str">
        <x:v>Net financing cash</x:v>
      </x:c>
      <x:c r="D18" s="14" t="n">
        <x:f>'Sources'!D26-'Sources'!D25</x:f>
        <x:v>0</x:v>
      </x:c>
      <x:c r="E18" s="14" t="n">
        <x:f>'Sources'!E26-'Sources'!E25</x:f>
        <x:v>10</x:v>
      </x:c>
      <x:c r="F18" s="14" t="n">
        <x:f>'Sources'!F26-'Sources'!F25</x:f>
        <x:v>5</x:v>
      </x:c>
      <x:c r="G18" s="2"/>
      <x:c r="H18" s="2"/>
      <x:c r="I18" s="2"/>
      <x:c r="J18" s="2"/>
    </x:row>
    <x:row r="19" ht="26" customHeight="1">
      <x:c r="A19" s="2"/>
      <x:c r="B19" s="2"/>
      <x:c r="C19" s="2" t="str">
        <x:v>Opening cash</x:v>
      </x:c>
      <x:c r="D19" s="14" t="n">
        <x:f>'Sources'!G16</x:f>
        <x:v>49</x:v>
      </x:c>
      <x:c r="E19" s="14" t="n">
        <x:f>'Sources'!D16</x:f>
        <x:v>77.5</x:v>
      </x:c>
      <x:c r="F19" s="14" t="n">
        <x:f>'Sources'!E16</x:f>
        <x:v>96</x:v>
      </x:c>
      <x:c r="G19" s="2"/>
      <x:c r="H19" s="2"/>
      <x:c r="I19" s="2"/>
      <x:c r="J19" s="2"/>
    </x:row>
    <x:row r="20" ht="26" customHeight="1">
      <x:c r="A20" s="2"/>
      <x:c r="B20" s="2"/>
      <x:c r="C20" s="2" t="str">
        <x:v>Calculated closing cash</x:v>
      </x:c>
      <x:c r="D20" s="15" t="n">
        <x:f>D19+D16+D17+D18</x:f>
        <x:v>77.5</x:v>
      </x:c>
      <x:c r="E20" s="15" t="n">
        <x:f>E19+E16+E17+E18</x:f>
        <x:v>96</x:v>
      </x:c>
      <x:c r="F20" s="15" t="n">
        <x:f>F19+F16+F17+F18</x:f>
        <x:v>61.74999999999994</x:v>
      </x:c>
      <x:c r="G20" s="2"/>
      <x:c r="H20" s="2"/>
      <x:c r="I20" s="2"/>
      <x:c r="J20" s="2"/>
    </x:row>
    <x:row r="21" ht="26" customHeight="1">
      <x:c r="A21" s="2"/>
      <x:c r="B21" s="2"/>
      <x:c r="C21" s="2"/>
      <x:c r="D21" s="6"/>
      <x:c r="E21" s="6"/>
      <x:c r="F21" s="6"/>
      <x:c r="G21" s="2"/>
      <x:c r="H21" s="2"/>
      <x:c r="I21" s="2"/>
      <x:c r="J21" s="2"/>
    </x:row>
    <x:row r="22" ht="26" customHeight="1">
      <x:c r="A22" s="2"/>
      <x:c r="B22" s="2"/>
      <x:c r="C22" s="2" t="str">
        <x:v>CFO / reported net income</x:v>
      </x:c>
      <x:c r="D22" s="16" t="n">
        <x:f>IF(D6&gt;0,D14/D6,"Unavailable")</x:f>
        <x:v>1.1939393939393939</x:v>
      </x:c>
      <x:c r="E22" s="16" t="n">
        <x:f>IF(E6&gt;0,E14/E6,"Unavailable")</x:f>
        <x:v>0.8461538461538461</x:v>
      </x:c>
      <x:c r="F22" s="16" t="n">
        <x:f>IF(F6&gt;0,F14/F6,"Unavailable")</x:f>
        <x:v>0.37321937321937276</x:v>
      </x:c>
      <x:c r="G22" s="2"/>
      <x:c r="H22" s="2"/>
      <x:c r="I22" s="2"/>
      <x:c r="J22" s="2"/>
    </x:row>
    <x:row r="23" ht="26" customHeight="1">
      <x:c r="A23" s="2"/>
      <x:c r="B23" s="2"/>
      <x:c r="C23" s="2"/>
      <x:c r="D23" s="6"/>
      <x:c r="E23" s="6"/>
      <x:c r="F23" s="6"/>
      <x:c r="G23" s="2"/>
      <x:c r="H23" s="2"/>
      <x:c r="I23" s="2"/>
      <x:c r="J23" s="2"/>
    </x:row>
    <x:row r="24" ht="26" customHeight="1">
      <x:c r="A24" s="2"/>
      <x:c r="B24" s="2"/>
      <x:c r="C24" s="2" t="str">
        <x:v>DSO, average receivables</x:v>
      </x:c>
      <x:c r="D24" s="14" t="n">
        <x:f>IF('Sources'!D6&gt;0,AVERAGE('Sources'!G12,'Sources'!D12)/'Sources'!D6*365,"Unavailable")</x:f>
        <x:v>42.887499999999996</x:v>
      </x:c>
      <x:c r="E24" s="14" t="n">
        <x:f>IF('Sources'!E6&gt;0,AVERAGE('Sources'!D12,'Sources'!E12)/'Sources'!E6*365,"Unavailable")</x:f>
        <x:v>53.77232142857143</x:v>
      </x:c>
      <x:c r="F24" s="14" t="n">
        <x:f>IF('Sources'!F6&gt;0,AVERAGE('Sources'!E12,'Sources'!F12)/'Sources'!F6*365,"Unavailable")</x:f>
        <x:v>70.82738095238095</x:v>
      </x:c>
      <x:c r="G24" s="2"/>
      <x:c r="H24" s="2"/>
      <x:c r="I24" s="2"/>
      <x:c r="J24" s="2"/>
    </x:row>
    <x:row r="25" ht="26" customHeight="1">
      <x:c r="A25" s="2"/>
      <x:c r="B25" s="2"/>
      <x:c r="C25" s="2" t="str">
        <x:v>DIO, average inventory</x:v>
      </x:c>
      <x:c r="D25" s="14" t="n">
        <x:f>IF('Sources'!D7&gt;0,AVERAGE('Sources'!G13,'Sources'!D13)/'Sources'!D7*365,"Unavailable")</x:f>
        <x:v>76.04166666666667</x:v>
      </x:c>
      <x:c r="E25" s="14" t="n">
        <x:f>IF('Sources'!E7&gt;0,AVERAGE('Sources'!D13,'Sources'!E13)/'Sources'!E7*365,"Unavailable")</x:f>
        <x:v>77.39955357142857</x:v>
      </x:c>
      <x:c r="F25" s="14" t="n">
        <x:f>IF('Sources'!F7&gt;0,AVERAGE('Sources'!E13,'Sources'!F13)/'Sources'!F7*365,"Unavailable")</x:f>
        <x:v>81.76523297491039</x:v>
      </x:c>
      <x:c r="G25" s="2"/>
      <x:c r="H25" s="2"/>
      <x:c r="I25" s="2"/>
      <x:c r="J25" s="2"/>
    </x:row>
    <x:row r="26" ht="26" customHeight="1">
      <x:c r="A26" s="2"/>
      <x:c r="B26" s="2"/>
      <x:c r="C26" s="2" t="str">
        <x:v>DPO, cost-of-sales proxy</x:v>
      </x:c>
      <x:c r="D26" s="14" t="n">
        <x:f>IF('Sources'!D7&gt;0,AVERAGE('Sources'!G14,'Sources'!D14)/'Sources'!D7*365,"Unavailable")</x:f>
        <x:v>51.70833333333333</x:v>
      </x:c>
      <x:c r="E26" s="14" t="n">
        <x:f>IF('Sources'!E7&gt;0,AVERAGE('Sources'!D14,'Sources'!E14)/'Sources'!E7*365,"Unavailable")</x:f>
        <x:v>54.31547619047619</x:v>
      </x:c>
      <x:c r="F26" s="14" t="n">
        <x:f>IF('Sources'!F7&gt;0,AVERAGE('Sources'!E14,'Sources'!F14)/'Sources'!F7*365,"Unavailable")</x:f>
        <x:v>58.403737839221705</x:v>
      </x:c>
      <x:c r="G26" s="2"/>
      <x:c r="H26" s="2"/>
      <x:c r="I26" s="2"/>
      <x:c r="J26" s="2"/>
    </x:row>
    <x:row r="27" ht="26" customHeight="1">
      <x:c r="A27" s="2"/>
      <x:c r="B27" s="2"/>
      <x:c r="C27" s="2" t="str">
        <x:v>Cash conversion cycle, days</x:v>
      </x:c>
      <x:c r="D27" s="15" t="n">
        <x:f>IF(COUNT(D24:D26)=3,D24+D25-D26,"Unavailable")</x:f>
        <x:v>67.22083333333335</x:v>
      </x:c>
      <x:c r="E27" s="15" t="n">
        <x:f>IF(COUNT(E24:E26)=3,E24+E25-E26,"Unavailable")</x:f>
        <x:v>76.85639880952381</x:v>
      </x:c>
      <x:c r="F27" s="15" t="n">
        <x:f>IF(COUNT(F24:F26)=3,F24+F25-F26,"Unavailable")</x:f>
        <x:v>94.18887608806962</x:v>
      </x:c>
      <x:c r="G27" s="2"/>
      <x:c r="H27" s="2"/>
      <x:c r="I27" s="2"/>
      <x:c r="J27" s="2"/>
    </x:row>
    <x:row r="28" ht="26" customHeight="1">
      <x:c r="A28" s="2"/>
      <x:c r="B28" s="2"/>
      <x:c r="C28" s="2"/>
      <x:c r="D28" s="6"/>
      <x:c r="E28" s="6"/>
      <x:c r="F28" s="6"/>
      <x:c r="G28" s="2"/>
      <x:c r="H28" s="2"/>
      <x:c r="I28" s="2"/>
      <x:c r="J28" s="2"/>
    </x:row>
    <x:row r="29" ht="26" customHeight="1">
      <x:c r="A29" s="2"/>
      <x:c r="B29" s="2"/>
      <x:c r="C29" s="2" t="str">
        <x:v>Operating working capital</x:v>
      </x:c>
      <x:c r="D29" s="14" t="n">
        <x:f>'Sources'!D12+'Sources'!D13-'Sources'!D14-'Sources'!D15</x:f>
        <x:v>140</x:v>
      </x:c>
      <x:c r="E29" s="14" t="n">
        <x:f>'Sources'!E12+'Sources'!E13-'Sources'!E14-'Sources'!E15</x:f>
        <x:v>200</x:v>
      </x:c>
      <x:c r="F29" s="14" t="n">
        <x:f>'Sources'!F12+'Sources'!F13-'Sources'!F14-'Sources'!F15</x:f>
        <x:v>306</x:v>
      </x:c>
      <x:c r="G29" s="2"/>
      <x:c r="H29" s="2"/>
      <x:c r="I29" s="2"/>
      <x:c r="J29" s="2"/>
    </x:row>
    <x:row r="30" ht="26" customHeight="1">
      <x:c r="A30" s="2"/>
      <x:c r="B30" s="2"/>
      <x:c r="C30" s="2" t="str">
        <x:v>Net PP&amp;E</x:v>
      </x:c>
      <x:c r="D30" s="14" t="n">
        <x:f>'Sources'!D19</x:f>
        <x:v>350</x:v>
      </x:c>
      <x:c r="E30" s="14" t="n">
        <x:f>'Sources'!E19</x:f>
        <x:v>386</x:v>
      </x:c>
      <x:c r="F30" s="14" t="n">
        <x:f>'Sources'!F19</x:f>
        <x:v>416</x:v>
      </x:c>
      <x:c r="G30" s="2"/>
      <x:c r="H30" s="2"/>
      <x:c r="I30" s="2"/>
      <x:c r="J30" s="2"/>
    </x:row>
    <x:row r="31" ht="26" customHeight="1">
      <x:c r="A31" s="2"/>
      <x:c r="B31" s="2"/>
      <x:c r="C31" s="2" t="str">
        <x:v>Invested capital</x:v>
      </x:c>
      <x:c r="D31" s="15" t="n">
        <x:f>D29+D30</x:f>
        <x:v>490</x:v>
      </x:c>
      <x:c r="E31" s="15" t="n">
        <x:f>E29+E30</x:f>
        <x:v>586</x:v>
      </x:c>
      <x:c r="F31" s="15" t="n">
        <x:f>F29+F30</x:f>
        <x:v>722</x:v>
      </x:c>
      <x:c r="G31" s="2"/>
      <x:c r="H31" s="2"/>
      <x:c r="I31" s="2"/>
      <x:c r="J31" s="2"/>
    </x:row>
    <x:row r="32" ht="26" customHeight="1">
      <x:c r="A32" s="2"/>
      <x:c r="B32" s="2"/>
      <x:c r="C32" s="2" t="str">
        <x:v>Average invested capital</x:v>
      </x:c>
      <x:c r="D32" s="14" t="n">
        <x:f>AVERAGE(D31,'Sources'!G12+'Sources'!G13-'Sources'!G14-'Sources'!G15+'Sources'!G19)</x:f>
        <x:v>460</x:v>
      </x:c>
      <x:c r="E32" s="14" t="n">
        <x:f>AVERAGE(E31,'Sources'!D12+'Sources'!D13-'Sources'!D14-'Sources'!D15+'Sources'!D19)</x:f>
        <x:v>538</x:v>
      </x:c>
      <x:c r="F32" s="14" t="n">
        <x:f>AVERAGE(F31,'Sources'!E12+'Sources'!E13-'Sources'!E14-'Sources'!E15+'Sources'!E19)</x:f>
        <x:v>654</x:v>
      </x:c>
      <x:c r="G32" s="2"/>
      <x:c r="H32" s="2"/>
      <x:c r="I32" s="2"/>
      <x:c r="J32" s="2"/>
    </x:row>
    <x:row r="33" ht="26" customHeight="1">
      <x:c r="A33" s="2"/>
      <x:c r="B33" s="2"/>
      <x:c r="C33" s="2" t="str">
        <x:v>Normalized NOPAT</x:v>
      </x:c>
      <x:c r="D33" s="14" t="str">
        <x:f>IF(ISNUMBER('Historical analysis'!D21),'Historical analysis'!D21*(1-'Sources'!D11),"Unavailable")</x:f>
        <x:v>Unavailable</x:v>
      </x:c>
      <x:c r="E33" s="14" t="str">
        <x:f>IF(ISNUMBER('Historical analysis'!E21),'Historical analysis'!E21*(1-'Sources'!E11),"Unavailable")</x:f>
        <x:v>Unavailable</x:v>
      </x:c>
      <x:c r="F33" s="14" t="str">
        <x:f>IF(ISNUMBER('Historical analysis'!F21),'Historical analysis'!F21*(1-'Sources'!F11),"Unavailable")</x:f>
        <x:v>Unavailable</x:v>
      </x:c>
      <x:c r="G33" s="2"/>
      <x:c r="H33" s="2"/>
      <x:c r="I33" s="2"/>
      <x:c r="J33" s="2"/>
    </x:row>
    <x:row r="34" ht="26" customHeight="1">
      <x:c r="A34" s="2"/>
      <x:c r="B34" s="2"/>
      <x:c r="C34" s="2" t="str">
        <x:v>Normalized ROIC</x:v>
      </x:c>
      <x:c r="D34" s="16" t="str">
        <x:f>IF(AND(ISNUMBER(D33),D32&gt;0),D33/D32,"Unavailable")</x:f>
        <x:v>Unavailable</x:v>
      </x:c>
      <x:c r="E34" s="16" t="str">
        <x:f>IF(AND(ISNUMBER(E33),E32&gt;0),E33/E32,"Unavailable")</x:f>
        <x:v>Unavailable</x:v>
      </x:c>
      <x:c r="F34" s="16" t="str">
        <x:f>IF(AND(ISNUMBER(F33),F32&gt;0),F33/F32,"Unavailable")</x:f>
        <x:v>Unavailable</x:v>
      </x:c>
      <x:c r="G34" s="2"/>
      <x:c r="H34" s="2"/>
      <x:c r="I34" s="2"/>
      <x:c r="J34" s="2"/>
    </x:row>
    <x:row r="35" ht="26" customHeight="1">
      <x:c r="A35" s="2"/>
      <x:c r="B35" s="2"/>
      <x:c r="C35" s="2" t="str">
        <x:v>Assumed WACC</x:v>
      </x:c>
      <x:c r="D35" s="13" t="n">
        <x:v>0.1</x:v>
      </x:c>
      <x:c r="E35" s="13" t="n">
        <x:v>0.1</x:v>
      </x:c>
      <x:c r="F35" s="13" t="n">
        <x:v>0.1</x:v>
      </x:c>
      <x:c r="G35" s="2"/>
      <x:c r="H35" s="2"/>
      <x:c r="I35" s="2"/>
      <x:c r="J35" s="2"/>
    </x:row>
    <x:row r="36" ht="26" customHeight="1">
      <x:c r="A36" s="2"/>
      <x:c r="B36" s="2"/>
      <x:c r="C36" s="2" t="str">
        <x:v>Economic profit</x:v>
      </x:c>
      <x:c r="D36" s="15" t="str">
        <x:f>IF(ISNUMBER(D33),D33-D35*D32,"Unavailable")</x:f>
        <x:v>Unavailable</x:v>
      </x:c>
      <x:c r="E36" s="15" t="str">
        <x:f>IF(ISNUMBER(E33),E33-E35*E32,"Unavailable")</x:f>
        <x:v>Unavailable</x:v>
      </x:c>
      <x:c r="F36" s="15" t="str">
        <x:f>IF(ISNUMBER(F33),F33-F35*F32,"Unavailable")</x:f>
        <x:v>Unavailable</x:v>
      </x:c>
      <x:c r="G36" s="2"/>
      <x:c r="H36" s="2"/>
      <x:c r="I36" s="2"/>
      <x:c r="J36" s="2"/>
    </x:row>
    <x:row r="37" ht="26" customHeight="1">
      <x:c r="A37" s="2"/>
      <x:c r="B37" s="2"/>
      <x:c r="C37" s="2" t="str">
        <x:v>Reinvestment before disposals</x:v>
      </x:c>
      <x:c r="D37" s="15" t="n">
        <x:f>D15-D7+D10+D11-D12-D13</x:f>
        <x:v>60</x:v>
      </x:c>
      <x:c r="E37" s="15" t="n">
        <x:f>E15-E7+E10+E11-E12-E13</x:f>
        <x:v>96</x:v>
      </x:c>
      <x:c r="F37" s="15" t="n">
        <x:f>F15-F7+F10+F11-F12-F13</x:f>
        <x:v>146</x:v>
      </x:c>
      <x:c r="G37" s="2"/>
      <x:c r="H37" s="2"/>
      <x:c r="I37" s="2"/>
      <x:c r="J37" s="2"/>
    </x:row>
    <x:row r="38" ht="26" customHeight="1">
      <x:c r="A38" s="2"/>
      <x:c r="B38" s="2"/>
      <x:c r="C38" s="2" t="str">
        <x:v>Reinvestment / NOPAT</x:v>
      </x:c>
      <x:c r="D38" s="16" t="str">
        <x:f>IF(AND(ISNUMBER(D33),D33&gt;0),D37/D33,"Unavailable")</x:f>
        <x:v>Unavailable</x:v>
      </x:c>
      <x:c r="E38" s="16" t="str">
        <x:f>IF(AND(ISNUMBER(E33),E33&gt;0),E37/E33,"Unavailable")</x:f>
        <x:v>Unavailable</x:v>
      </x:c>
      <x:c r="F38" s="16" t="str">
        <x:f>IF(AND(ISNUMBER(F33),F33&gt;0),F37/F33,"Unavailable")</x:f>
        <x:v>Unavailable</x:v>
      </x:c>
      <x:c r="G38" s="2"/>
      <x:c r="H38" s="2"/>
      <x:c r="I38" s="2"/>
      <x:c r="J38" s="2"/>
    </x:row>
    <x:row r="39" ht="26" customHeight="1">
      <x:c r="A39" s="2"/>
      <x:c r="B39" s="2"/>
      <x:c r="C39" s="2"/>
      <x:c r="D39" s="6"/>
      <x:c r="E39" s="6"/>
      <x:c r="F39" s="6"/>
      <x:c r="G39" s="2"/>
      <x:c r="H39" s="2"/>
      <x:c r="I39" s="2"/>
      <x:c r="J39" s="2"/>
    </x:row>
    <x:row r="40" ht="26" customHeight="1">
      <x:c r="A40" s="2"/>
      <x:c r="B40" s="2"/>
      <x:c r="C40" s="2" t="str">
        <x:v>CFO less independent control</x:v>
      </x:c>
      <x:c r="D40" s="27" t="n">
        <x:f>ROUND(D14-'Sources'!D27,8)</x:f>
        <x:v>0</x:v>
      </x:c>
      <x:c r="E40" s="27" t="n">
        <x:f>ROUND(E14-'Sources'!E27,8)</x:f>
        <x:v>0</x:v>
      </x:c>
      <x:c r="F40" s="27" t="n">
        <x:f>ROUND(F14-'Sources'!F27,8)</x:f>
        <x:v>0</x:v>
      </x:c>
      <x:c r="G40" s="2"/>
      <x:c r="H40" s="2"/>
      <x:c r="I40" s="2"/>
      <x:c r="J40" s="2"/>
    </x:row>
    <x:row r="41" ht="26" customHeight="1">
      <x:c r="A41" s="2"/>
      <x:c r="B41" s="2"/>
      <x:c r="C41" s="2" t="str">
        <x:v>Cash less source balance</x:v>
      </x:c>
      <x:c r="D41" s="27" t="n">
        <x:f>ROUND(D20-'Sources'!D16,8)</x:f>
        <x:v>0</x:v>
      </x:c>
      <x:c r="E41" s="27" t="n">
        <x:f>ROUND(E20-'Sources'!E16,8)</x:f>
        <x:v>0</x:v>
      </x:c>
      <x:c r="F41" s="27" t="n">
        <x:f>ROUND(F20-'Sources'!F16,8)</x:f>
        <x:v>0</x:v>
      </x:c>
      <x:c r="G41" s="2"/>
      <x:c r="H41" s="2"/>
      <x:c r="I41" s="2"/>
      <x:c r="J41" s="2"/>
    </x:row>
    <x:row r="42" ht="26" customHeight="1">
      <x:c r="A42" s="2"/>
      <x:c r="B42" s="2"/>
      <x:c r="C42" s="2" t="str">
        <x:v>Operating less financing capital</x:v>
      </x:c>
      <x:c r="D42" s="27" t="n">
        <x:f>ROUND(D31-('Sources'!D17+'Sources'!D18-'Sources'!D16),8)</x:f>
        <x:v>0</x:v>
      </x:c>
      <x:c r="E42" s="27" t="n">
        <x:f>ROUND(E31-('Sources'!E17+'Sources'!E18-'Sources'!E16),8)</x:f>
        <x:v>0</x:v>
      </x:c>
      <x:c r="F42" s="27" t="n">
        <x:f>ROUND(F31-('Sources'!F17+'Sources'!F18-'Sources'!F16),8)</x:f>
        <x:v>0</x:v>
      </x:c>
      <x:c r="G42" s="2"/>
      <x:c r="H42" s="2"/>
      <x:c r="I42" s="2"/>
      <x:c r="J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</x:sheetData>
  <x:conditionalFormatting sqref="D40:F42">
    <x:cfRule type="expression" dxfId="0" priority="1">
      <x:formula>ABS(D40)&gt;0.000001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39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/>
      <x:c r="B2" s="2"/>
      <x:c r="C2" s="3" t="str">
        <x:v>Segment economics and your assessment</x:v>
      </x:c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2"/>
      <x:c r="C3" s="2" t="str">
        <x:v>USD millions. Original fictional case. Calendar years ended December 31.</x:v>
      </x:c>
      <x:c r="D3" s="2"/>
      <x:c r="E3" s="2"/>
      <x:c r="F3" s="2"/>
      <x:c r="G3" s="2"/>
      <x:c r="H3" s="2"/>
      <x:c r="I3" s="2"/>
      <x:c r="J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2" customHeight="1">
      <x:c r="A5" s="2"/>
      <x:c r="B5" s="2"/>
      <x:c r="C5" s="5" t="str">
        <x:v>Metric</x:v>
      </x:c>
      <x:c r="D5" s="5" t="n">
        <x:v>2023</x:v>
      </x:c>
      <x:c r="E5" s="5" t="n">
        <x:v>2024</x:v>
      </x:c>
      <x:c r="F5" s="5" t="n">
        <x:v>2025</x:v>
      </x:c>
      <x:c r="G5" s="2"/>
      <x:c r="H5" s="2"/>
      <x:c r="I5" s="2"/>
      <x:c r="J5" s="2"/>
    </x:row>
    <x:row r="6" ht="26" customHeight="1">
      <x:c r="A6" s="2"/>
      <x:c r="B6" s="2"/>
      <x:c r="C6" s="2" t="str">
        <x:v>Product revenue</x:v>
      </x:c>
      <x:c r="D6" s="14" t="n">
        <x:f>'Sources'!D30</x:f>
        <x:v>700</x:v>
      </x:c>
      <x:c r="E6" s="14" t="n">
        <x:f>'Sources'!E30</x:f>
        <x:v>770</x:v>
      </x:c>
      <x:c r="F6" s="14" t="n">
        <x:f>'Sources'!F30</x:f>
        <x:v>840</x:v>
      </x:c>
      <x:c r="G6" s="2"/>
      <x:c r="H6" s="2"/>
      <x:c r="I6" s="2"/>
      <x:c r="J6" s="2"/>
    </x:row>
    <x:row r="7" ht="26" customHeight="1">
      <x:c r="A7" s="2"/>
      <x:c r="B7" s="2"/>
      <x:c r="C7" s="2" t="str">
        <x:v>Product EBIT</x:v>
      </x:c>
      <x:c r="D7" s="14" t="n">
        <x:f>'Sources'!D32</x:f>
        <x:v>91</x:v>
      </x:c>
      <x:c r="E7" s="14" t="n">
        <x:f>'Sources'!E32</x:f>
        <x:v>96</x:v>
      </x:c>
      <x:c r="F7" s="14" t="n">
        <x:f>'Sources'!F32</x:f>
        <x:v>84</x:v>
      </x:c>
      <x:c r="G7" s="2"/>
      <x:c r="H7" s="2"/>
      <x:c r="I7" s="2"/>
      <x:c r="J7" s="2"/>
    </x:row>
    <x:row r="8" ht="26" customHeight="1">
      <x:c r="A8" s="2"/>
      <x:c r="B8" s="2"/>
      <x:c r="C8" s="2" t="str">
        <x:v>Product EBIT margin</x:v>
      </x:c>
      <x:c r="D8" s="16" t="n">
        <x:f>IF(D6&gt;0,D7/D6,"Unavailable")</x:f>
        <x:v>0.13</x:v>
      </x:c>
      <x:c r="E8" s="16" t="n">
        <x:f>IF(E6&gt;0,E7/E6,"Unavailable")</x:f>
        <x:v>0.12467532467532468</x:v>
      </x:c>
      <x:c r="F8" s="16" t="n">
        <x:f>IF(F6&gt;0,F7/F6,"Unavailable")</x:f>
        <x:v>0.1</x:v>
      </x:c>
      <x:c r="G8" s="2"/>
      <x:c r="H8" s="2"/>
      <x:c r="I8" s="2"/>
      <x:c r="J8" s="2"/>
    </x:row>
    <x:row r="9" ht="26" customHeight="1">
      <x:c r="A9" s="2"/>
      <x:c r="B9" s="2"/>
      <x:c r="C9" s="2"/>
      <x:c r="D9" s="6"/>
      <x:c r="E9" s="6"/>
      <x:c r="F9" s="6"/>
      <x:c r="G9" s="2"/>
      <x:c r="H9" s="2"/>
      <x:c r="I9" s="2"/>
      <x:c r="J9" s="2"/>
    </x:row>
    <x:row r="10" ht="26" customHeight="1">
      <x:c r="A10" s="2"/>
      <x:c r="B10" s="2"/>
      <x:c r="C10" s="2" t="str">
        <x:v>Service revenue</x:v>
      </x:c>
      <x:c r="D10" s="14" t="n">
        <x:f>'Sources'!D31</x:f>
        <x:v>300</x:v>
      </x:c>
      <x:c r="E10" s="14" t="n">
        <x:f>'Sources'!E31</x:f>
        <x:v>350</x:v>
      </x:c>
      <x:c r="F10" s="14" t="n">
        <x:f>'Sources'!F31</x:f>
        <x:v>420</x:v>
      </x:c>
      <x:c r="G10" s="2"/>
      <x:c r="H10" s="2"/>
      <x:c r="I10" s="2"/>
      <x:c r="J10" s="2"/>
    </x:row>
    <x:row r="11" ht="26" customHeight="1">
      <x:c r="A11" s="2"/>
      <x:c r="B11" s="2"/>
      <x:c r="C11" s="2" t="str">
        <x:v>Service EBIT</x:v>
      </x:c>
      <x:c r="D11" s="14" t="n">
        <x:f>'Sources'!D33</x:f>
        <x:v>54</x:v>
      </x:c>
      <x:c r="E11" s="14" t="n">
        <x:f>'Sources'!E33</x:f>
        <x:v>70</x:v>
      </x:c>
      <x:c r="F11" s="14" t="n">
        <x:f>'Sources'!F33</x:f>
        <x:v>84</x:v>
      </x:c>
      <x:c r="G11" s="2"/>
      <x:c r="H11" s="2"/>
      <x:c r="I11" s="2"/>
      <x:c r="J11" s="2"/>
    </x:row>
    <x:row r="12" ht="26" customHeight="1">
      <x:c r="A12" s="2"/>
      <x:c r="B12" s="2"/>
      <x:c r="C12" s="2" t="str">
        <x:v>Service EBIT margin</x:v>
      </x:c>
      <x:c r="D12" s="16" t="n">
        <x:f>IF(D10&gt;0,D11/D10,"Unavailable")</x:f>
        <x:v>0.18</x:v>
      </x:c>
      <x:c r="E12" s="16" t="n">
        <x:f>IF(E10&gt;0,E11/E10,"Unavailable")</x:f>
        <x:v>0.2</x:v>
      </x:c>
      <x:c r="F12" s="16" t="n">
        <x:f>IF(F10&gt;0,F11/F10,"Unavailable")</x:f>
        <x:v>0.2</x:v>
      </x:c>
      <x:c r="G12" s="2"/>
      <x:c r="H12" s="2"/>
      <x:c r="I12" s="2"/>
      <x:c r="J12" s="2"/>
    </x:row>
    <x:row r="13" ht="26" customHeight="1">
      <x:c r="A13" s="2"/>
      <x:c r="B13" s="2"/>
      <x:c r="C13" s="2"/>
      <x:c r="D13" s="6"/>
      <x:c r="E13" s="6"/>
      <x:c r="F13" s="6"/>
      <x:c r="G13" s="2"/>
      <x:c r="H13" s="2"/>
      <x:c r="I13" s="2"/>
      <x:c r="J13" s="2"/>
    </x:row>
    <x:row r="14" ht="26" customHeight="1">
      <x:c r="A14" s="2"/>
      <x:c r="B14" s="2"/>
      <x:c r="C14" s="2" t="str">
        <x:v>Corporate costs</x:v>
      </x:c>
      <x:c r="D14" s="14" t="n">
        <x:f>'Sources'!D34</x:f>
        <x:v>15</x:v>
      </x:c>
      <x:c r="E14" s="14" t="n">
        <x:f>'Sources'!E34</x:f>
        <x:v>12</x:v>
      </x:c>
      <x:c r="F14" s="14" t="n">
        <x:f>'Sources'!F34</x:f>
        <x:v>23</x:v>
      </x:c>
      <x:c r="G14" s="2"/>
      <x:c r="H14" s="2"/>
      <x:c r="I14" s="2"/>
      <x:c r="J14" s="2"/>
    </x:row>
    <x:row r="15" ht="26" customHeight="1">
      <x:c r="A15" s="2"/>
      <x:c r="B15" s="2"/>
      <x:c r="C15" s="2" t="str">
        <x:v>Consolidated EBIT</x:v>
      </x:c>
      <x:c r="D15" s="15" t="n">
        <x:f>D7+D11-D14</x:f>
        <x:v>130</x:v>
      </x:c>
      <x:c r="E15" s="15" t="n">
        <x:f>E7+E11-E14</x:f>
        <x:v>154</x:v>
      </x:c>
      <x:c r="F15" s="15" t="n">
        <x:f>F7+F11-F14</x:f>
        <x:v>145</x:v>
      </x:c>
      <x:c r="G15" s="2"/>
      <x:c r="H15" s="2"/>
      <x:c r="I15" s="2"/>
      <x:c r="J15" s="2"/>
    </x:row>
    <x:row r="16" ht="26" customHeight="1">
      <x:c r="A16" s="2"/>
      <x:c r="B16" s="2"/>
      <x:c r="C16" s="2" t="str">
        <x:v>Group EBIT difference</x:v>
      </x:c>
      <x:c r="D16" s="27" t="n">
        <x:f>ROUND(D15-'Historical analysis'!D12,8)</x:f>
        <x:v>0</x:v>
      </x:c>
      <x:c r="E16" s="27" t="n">
        <x:f>ROUND(E15-'Historical analysis'!E12,8)</x:f>
        <x:v>0</x:v>
      </x:c>
      <x:c r="F16" s="27" t="n">
        <x:f>ROUND(F15-'Historical analysis'!F12,8)</x:f>
        <x:v>0</x:v>
      </x:c>
      <x:c r="G16" s="2"/>
      <x:c r="H16" s="2"/>
      <x:c r="I16" s="2"/>
      <x:c r="J16" s="2"/>
    </x:row>
    <x:row r="17" ht="26" customHeight="1">
      <x:c r="A17" s="2"/>
      <x:c r="B17" s="2"/>
      <x:c r="C17" s="2"/>
      <x:c r="D17" s="6"/>
      <x:c r="E17" s="6"/>
      <x:c r="F17" s="6"/>
      <x:c r="G17" s="2"/>
      <x:c r="H17" s="2"/>
      <x:c r="I17" s="2"/>
      <x:c r="J17" s="2"/>
    </x:row>
    <x:row r="18" ht="26" customHeight="1">
      <x:c r="A18" s="2"/>
      <x:c r="B18" s="2"/>
      <x:c r="C18" s="2" t="str">
        <x:v>Segment invested capital missing</x:v>
      </x:c>
      <x:c r="D18" s="6" t="str">
        <x:v>Unavailable</x:v>
      </x:c>
      <x:c r="E18" s="6" t="str">
        <x:v>Unavailable</x:v>
      </x:c>
      <x:c r="F18" s="6" t="str">
        <x:v>Unavailable</x:v>
      </x:c>
      <x:c r="G18" s="2"/>
      <x:c r="H18" s="2"/>
      <x:c r="I18" s="2"/>
      <x:c r="J18" s="2"/>
    </x:row>
    <x:row r="19" ht="26" customHeight="1">
      <x:c r="A19" s="2"/>
      <x:c r="B19" s="2"/>
      <x:c r="C19" s="2"/>
      <x:c r="D19" s="6"/>
      <x:c r="E19" s="6"/>
      <x:c r="F19" s="6"/>
      <x:c r="G19" s="2"/>
      <x:c r="H19" s="2"/>
      <x:c r="I19" s="2"/>
      <x:c r="J19" s="2"/>
    </x:row>
    <x:row r="20" ht="26" customHeight="1">
      <x:c r="A20" s="2"/>
      <x:c r="B20" s="2"/>
      <x:c r="C20" s="2" t="str">
        <x:v>Written assessment fields needed</x:v>
      </x:c>
      <x:c r="D20" s="25" t="n">
        <x:f>5-COUNTA(D23,D26,D29,D32,D35)</x:f>
        <x:v>5</x:v>
      </x:c>
      <x:c r="E20" s="6"/>
      <x:c r="F20" s="6"/>
      <x:c r="G20" s="2"/>
      <x:c r="H20" s="2"/>
      <x:c r="I20" s="2"/>
      <x:c r="J20" s="2"/>
    </x:row>
    <x:row r="21" ht="26" customHeight="1">
      <x:c r="A21" s="2"/>
      <x:c r="B21" s="2"/>
      <x:c r="C21" s="2"/>
      <x:c r="D21" s="6"/>
      <x:c r="E21" s="6"/>
      <x:c r="F21" s="6"/>
      <x:c r="G21" s="2"/>
      <x:c r="H21" s="2"/>
      <x:c r="I21" s="2"/>
      <x:c r="J21" s="2"/>
    </x:row>
    <x:row r="22" ht="26" customHeight="1">
      <x:c r="A22" s="2"/>
      <x:c r="B22" s="2"/>
      <x:c r="C22" s="2"/>
      <x:c r="D22" s="6"/>
      <x:c r="E22" s="6"/>
      <x:c r="F22" s="6"/>
      <x:c r="G22" s="2"/>
      <x:c r="H22" s="2"/>
      <x:c r="I22" s="2"/>
      <x:c r="J22" s="2"/>
    </x:row>
    <x:row r="23" ht="26" customHeight="1">
      <x:c r="A23" s="2"/>
      <x:c r="B23" s="2"/>
      <x:c r="C23" s="2" t="str">
        <x:v>Supported conclusion</x:v>
      </x:c>
      <x:c r="D23" s="28"/>
      <x:c r="E23" s="28"/>
      <x:c r="F23" s="28"/>
      <x:c r="G23" s="22"/>
      <x:c r="H23" s="22"/>
      <x:c r="I23" s="22"/>
      <x:c r="J23" s="2"/>
    </x:row>
    <x:row r="24" ht="26" customHeight="1">
      <x:c r="A24" s="2"/>
      <x:c r="B24" s="2"/>
      <x:c r="C24" s="2"/>
      <x:c r="D24" s="28"/>
      <x:c r="E24" s="28"/>
      <x:c r="F24" s="28"/>
      <x:c r="G24" s="22"/>
      <x:c r="H24" s="22"/>
      <x:c r="I24" s="22"/>
      <x:c r="J24" s="2"/>
    </x:row>
    <x:row r="25" ht="26" customHeight="1">
      <x:c r="A25" s="2"/>
      <x:c r="B25" s="2"/>
      <x:c r="C25" s="2"/>
      <x:c r="D25" s="6"/>
      <x:c r="E25" s="6"/>
      <x:c r="F25" s="6"/>
      <x:c r="G25" s="2"/>
      <x:c r="H25" s="2"/>
      <x:c r="I25" s="2"/>
      <x:c r="J25" s="2"/>
    </x:row>
    <x:row r="26" ht="26" customHeight="1">
      <x:c r="A26" s="2"/>
      <x:c r="B26" s="2"/>
      <x:c r="C26" s="2" t="str">
        <x:v>Adjustment policy and sensitivity</x:v>
      </x:c>
      <x:c r="D26" s="28"/>
      <x:c r="E26" s="28"/>
      <x:c r="F26" s="28"/>
      <x:c r="G26" s="22"/>
      <x:c r="H26" s="22"/>
      <x:c r="I26" s="22"/>
      <x:c r="J26" s="2"/>
    </x:row>
    <x:row r="27" ht="26" customHeight="1">
      <x:c r="A27" s="2"/>
      <x:c r="B27" s="2"/>
      <x:c r="C27" s="2"/>
      <x:c r="D27" s="28"/>
      <x:c r="E27" s="28"/>
      <x:c r="F27" s="28"/>
      <x:c r="G27" s="22"/>
      <x:c r="H27" s="22"/>
      <x:c r="I27" s="22"/>
      <x:c r="J27" s="2"/>
    </x:row>
    <x:row r="28" ht="26" customHeight="1">
      <x:c r="A28" s="2"/>
      <x:c r="B28" s="2"/>
      <x:c r="C28" s="2"/>
      <x:c r="D28" s="6"/>
      <x:c r="E28" s="6"/>
      <x:c r="F28" s="6"/>
      <x:c r="G28" s="2"/>
      <x:c r="H28" s="2"/>
      <x:c r="I28" s="2"/>
      <x:c r="J28" s="2"/>
    </x:row>
    <x:row r="29" ht="26" customHeight="1">
      <x:c r="A29" s="2"/>
      <x:c r="B29" s="2"/>
      <x:c r="C29" s="2" t="str">
        <x:v>Cash implications</x:v>
      </x:c>
      <x:c r="D29" s="28"/>
      <x:c r="E29" s="28"/>
      <x:c r="F29" s="28"/>
      <x:c r="G29" s="22"/>
      <x:c r="H29" s="22"/>
      <x:c r="I29" s="22"/>
      <x:c r="J29" s="2"/>
    </x:row>
    <x:row r="30" ht="26" customHeight="1">
      <x:c r="A30" s="2"/>
      <x:c r="B30" s="2"/>
      <x:c r="C30" s="2"/>
      <x:c r="D30" s="28"/>
      <x:c r="E30" s="28"/>
      <x:c r="F30" s="28"/>
      <x:c r="G30" s="22"/>
      <x:c r="H30" s="22"/>
      <x:c r="I30" s="22"/>
      <x:c r="J30" s="2"/>
    </x:row>
    <x:row r="31" ht="26" customHeight="1">
      <x:c r="A31" s="2"/>
      <x:c r="B31" s="2"/>
      <x:c r="C31" s="2"/>
      <x:c r="D31" s="6"/>
      <x:c r="E31" s="6"/>
      <x:c r="F31" s="6"/>
      <x:c r="G31" s="2"/>
      <x:c r="H31" s="2"/>
      <x:c r="I31" s="2"/>
      <x:c r="J31" s="2"/>
    </x:row>
    <x:row r="32" ht="26" customHeight="1">
      <x:c r="A32" s="2"/>
      <x:c r="B32" s="2"/>
      <x:c r="C32" s="2" t="str">
        <x:v>Missing evidence and next request</x:v>
      </x:c>
      <x:c r="D32" s="28"/>
      <x:c r="E32" s="28"/>
      <x:c r="F32" s="28"/>
      <x:c r="G32" s="22"/>
      <x:c r="H32" s="22"/>
      <x:c r="I32" s="22"/>
      <x:c r="J32" s="2"/>
    </x:row>
    <x:row r="33" ht="26" customHeight="1">
      <x:c r="A33" s="2"/>
      <x:c r="B33" s="2"/>
      <x:c r="C33" s="2"/>
      <x:c r="D33" s="28"/>
      <x:c r="E33" s="28"/>
      <x:c r="F33" s="28"/>
      <x:c r="G33" s="22"/>
      <x:c r="H33" s="22"/>
      <x:c r="I33" s="22"/>
      <x:c r="J33" s="2"/>
    </x:row>
    <x:row r="34" ht="26" customHeight="1">
      <x:c r="A34" s="2"/>
      <x:c r="B34" s="2"/>
      <x:c r="C34" s="2"/>
      <x:c r="D34" s="6"/>
      <x:c r="E34" s="6"/>
      <x:c r="F34" s="6"/>
      <x:c r="G34" s="2"/>
      <x:c r="H34" s="2"/>
      <x:c r="I34" s="2"/>
      <x:c r="J34" s="2"/>
    </x:row>
    <x:row r="35" ht="26" customHeight="1">
      <x:c r="A35" s="2"/>
      <x:c r="B35" s="2"/>
      <x:c r="C35" s="2" t="str">
        <x:v>Source / formula review notes</x:v>
      </x:c>
      <x:c r="D35" s="28"/>
      <x:c r="E35" s="28"/>
      <x:c r="F35" s="28"/>
      <x:c r="G35" s="22"/>
      <x:c r="H35" s="22"/>
      <x:c r="I35" s="22"/>
      <x:c r="J35" s="2"/>
    </x:row>
    <x:row r="36" ht="26" customHeight="1">
      <x:c r="A36" s="2"/>
      <x:c r="B36" s="2"/>
      <x:c r="C36" s="2"/>
      <x:c r="D36" s="28"/>
      <x:c r="E36" s="28"/>
      <x:c r="F36" s="28"/>
      <x:c r="G36" s="22"/>
      <x:c r="H36" s="22"/>
      <x:c r="I36" s="22"/>
      <x:c r="J36" s="2"/>
    </x:row>
    <x:row r="37" ht="26" customHeight="1">
      <x:c r="A37" s="2"/>
      <x:c r="B37" s="2"/>
      <x:c r="C37" s="2"/>
      <x:c r="D37" s="6"/>
      <x:c r="E37" s="6"/>
      <x:c r="F37" s="6"/>
      <x:c r="G37" s="2"/>
      <x:c r="H37" s="2"/>
      <x:c r="I37" s="2"/>
      <x:c r="J37" s="2"/>
    </x:row>
    <x:row r="38" ht="26" customHeight="1">
      <x:c r="A38" s="2"/>
      <x:c r="B38" s="2"/>
      <x:c r="C38" s="2" t="str">
        <x:v>Written judgement is self-reviewed. Numerical correctness does not complete the memo.</x:v>
      </x:c>
      <x:c r="D38" s="6"/>
      <x:c r="E38" s="6"/>
      <x:c r="F38" s="6"/>
      <x:c r="G38" s="2"/>
      <x:c r="H38" s="2"/>
      <x:c r="I38" s="2"/>
      <x:c r="J38" s="2"/>
    </x:row>
    <x:row r="39">
      <x:c r="D39" s="7"/>
      <x:c r="E39" s="7"/>
      <x:c r="F39" s="7"/>
    </x:row>
    <x:row r="40">
      <x:c r="D40" s="7"/>
      <x:c r="E40" s="7"/>
      <x:c r="F40" s="7"/>
    </x:row>
    <x:row r="41">
      <x:c r="D41" s="7"/>
      <x:c r="E41" s="7"/>
      <x:c r="F41" s="7"/>
    </x:row>
    <x:row r="42">
      <x:c r="D42" s="7"/>
      <x:c r="E42" s="7"/>
      <x:c r="F42" s="7"/>
    </x:row>
  </x:sheetData>
  <x:mergeCells>
    <x:mergeCell ref="D23:I24"/>
    <x:mergeCell ref="D26:I27"/>
    <x:mergeCell ref="D29:I30"/>
    <x:mergeCell ref="D32:I33"/>
    <x:mergeCell ref="D35:I36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39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/>
      <x:c r="B2" s="2"/>
      <x:c r="C2" s="3" t="str">
        <x:v>Meridian source observations</x:v>
      </x:c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2"/>
      <x:c r="C3" s="2" t="str">
        <x:v>USD millions. Original fictional case. Calendar years ended December 31.</x:v>
      </x:c>
      <x:c r="D3" s="2"/>
      <x:c r="E3" s="2"/>
      <x:c r="F3" s="2"/>
      <x:c r="G3" s="2"/>
      <x:c r="H3" s="2"/>
      <x:c r="I3" s="2"/>
      <x:c r="J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2" customHeight="1">
      <x:c r="A5" s="2"/>
      <x:c r="B5" s="2"/>
      <x:c r="C5" s="5" t="str">
        <x:v>Metric</x:v>
      </x:c>
      <x:c r="D5" s="8" t="n">
        <x:v>2023</x:v>
      </x:c>
      <x:c r="E5" s="8" t="n">
        <x:v>2024</x:v>
      </x:c>
      <x:c r="F5" s="8" t="n">
        <x:v>2025</x:v>
      </x:c>
      <x:c r="G5" s="8" t="str">
        <x:v>2022 opening</x:v>
      </x:c>
      <x:c r="H5" s="2"/>
      <x:c r="I5" s="2"/>
      <x:c r="J5" s="2"/>
    </x:row>
    <x:row r="6" ht="26" customHeight="1">
      <x:c r="A6" s="2"/>
      <x:c r="B6" s="2"/>
      <x:c r="C6" s="2" t="str">
        <x:v>Revenue</x:v>
      </x:c>
      <x:c r="D6" s="12" t="n">
        <x:v>1000</x:v>
      </x:c>
      <x:c r="E6" s="12" t="n">
        <x:v>1120</x:v>
      </x:c>
      <x:c r="F6" s="12" t="n">
        <x:v>1260</x:v>
      </x:c>
      <x:c r="G6" s="12"/>
      <x:c r="H6" s="2"/>
      <x:c r="I6" s="2"/>
      <x:c r="J6" s="2"/>
    </x:row>
    <x:row r="7" ht="26" customHeight="1">
      <x:c r="A7" s="2"/>
      <x:c r="B7" s="2"/>
      <x:c r="C7" s="2" t="str">
        <x:v>Cost of sales</x:v>
      </x:c>
      <x:c r="D7" s="12" t="n">
        <x:v>600</x:v>
      </x:c>
      <x:c r="E7" s="12" t="n">
        <x:v>672</x:v>
      </x:c>
      <x:c r="F7" s="12" t="n">
        <x:v>781.2</x:v>
      </x:c>
      <x:c r="G7" s="12"/>
      <x:c r="H7" s="2"/>
      <x:c r="I7" s="2"/>
      <x:c r="J7" s="2"/>
    </x:row>
    <x:row r="8" ht="26" customHeight="1">
      <x:c r="A8" s="2"/>
      <x:c r="B8" s="2"/>
      <x:c r="C8" s="2" t="str">
        <x:v>Opex excluding D&amp;A</x:v>
      </x:c>
      <x:c r="D8" s="12" t="n">
        <x:v>230</x:v>
      </x:c>
      <x:c r="E8" s="12" t="n">
        <x:v>250</x:v>
      </x:c>
      <x:c r="F8" s="12" t="n">
        <x:v>283.8</x:v>
      </x:c>
      <x:c r="G8" s="12"/>
      <x:c r="H8" s="2"/>
      <x:c r="I8" s="2"/>
      <x:c r="J8" s="2"/>
    </x:row>
    <x:row r="9" ht="26" customHeight="1">
      <x:c r="A9" s="2"/>
      <x:c r="B9" s="2"/>
      <x:c r="C9" s="2" t="str">
        <x:v>D&amp;A</x:v>
      </x:c>
      <x:c r="D9" s="12" t="n">
        <x:v>40</x:v>
      </x:c>
      <x:c r="E9" s="12" t="n">
        <x:v>44</x:v>
      </x:c>
      <x:c r="F9" s="12" t="n">
        <x:v>50</x:v>
      </x:c>
      <x:c r="G9" s="12"/>
      <x:c r="H9" s="2"/>
      <x:c r="I9" s="2"/>
      <x:c r="J9" s="2"/>
    </x:row>
    <x:row r="10" ht="26" customHeight="1">
      <x:c r="A10" s="2"/>
      <x:c r="B10" s="2"/>
      <x:c r="C10" s="2" t="str">
        <x:v>Interest expense</x:v>
      </x:c>
      <x:c r="D10" s="12" t="n">
        <x:v>20</x:v>
      </x:c>
      <x:c r="E10" s="12" t="n">
        <x:v>24</x:v>
      </x:c>
      <x:c r="F10" s="12" t="n">
        <x:v>28</x:v>
      </x:c>
      <x:c r="G10" s="12"/>
      <x:c r="H10" s="2"/>
      <x:c r="I10" s="2"/>
      <x:c r="J10" s="2"/>
    </x:row>
    <x:row r="11" ht="26" customHeight="1">
      <x:c r="A11" s="2"/>
      <x:c r="B11" s="2"/>
      <x:c r="C11" s="2" t="str">
        <x:v>Tax rate</x:v>
      </x:c>
      <x:c r="D11" s="13" t="n">
        <x:v>0.25</x:v>
      </x:c>
      <x:c r="E11" s="13" t="n">
        <x:v>0.25</x:v>
      </x:c>
      <x:c r="F11" s="13" t="n">
        <x:v>0.25</x:v>
      </x:c>
      <x:c r="G11" s="12"/>
      <x:c r="H11" s="2"/>
      <x:c r="I11" s="2"/>
      <x:c r="J11" s="2"/>
    </x:row>
    <x:row r="12" ht="26" customHeight="1">
      <x:c r="A12" s="2"/>
      <x:c r="B12" s="2"/>
      <x:c r="C12" s="2" t="str">
        <x:v>Receivables</x:v>
      </x:c>
      <x:c r="D12" s="12" t="n">
        <x:v>135</x:v>
      </x:c>
      <x:c r="E12" s="12" t="n">
        <x:v>195</x:v>
      </x:c>
      <x:c r="F12" s="12" t="n">
        <x:v>294</x:v>
      </x:c>
      <x:c r="G12" s="12" t="n">
        <x:v>100</x:v>
      </x:c>
      <x:c r="H12" s="2"/>
      <x:c r="I12" s="2"/>
      <x:c r="J12" s="2"/>
    </x:row>
    <x:row r="13" ht="26" customHeight="1">
      <x:c r="A13" s="2"/>
      <x:c r="B13" s="2"/>
      <x:c r="C13" s="2" t="str">
        <x:v>Inventory</x:v>
      </x:c>
      <x:c r="D13" s="12" t="n">
        <x:v>130</x:v>
      </x:c>
      <x:c r="E13" s="12" t="n">
        <x:v>155</x:v>
      </x:c>
      <x:c r="F13" s="12" t="n">
        <x:v>195</x:v>
      </x:c>
      <x:c r="G13" s="12" t="n">
        <x:v>120</x:v>
      </x:c>
      <x:c r="H13" s="2"/>
      <x:c r="I13" s="2"/>
      <x:c r="J13" s="2"/>
    </x:row>
    <x:row r="14" ht="26" customHeight="1">
      <x:c r="A14" s="2"/>
      <x:c r="B14" s="2"/>
      <x:c r="C14" s="2" t="str">
        <x:v>Trade payables</x:v>
      </x:c>
      <x:c r="D14" s="12" t="n">
        <x:v>90</x:v>
      </x:c>
      <x:c r="E14" s="12" t="n">
        <x:v>110</x:v>
      </x:c>
      <x:c r="F14" s="12" t="n">
        <x:v>140</x:v>
      </x:c>
      <x:c r="G14" s="12" t="n">
        <x:v>80</x:v>
      </x:c>
      <x:c r="H14" s="2"/>
      <x:c r="I14" s="2"/>
      <x:c r="J14" s="2"/>
    </x:row>
    <x:row r="15" ht="26" customHeight="1">
      <x:c r="A15" s="2"/>
      <x:c r="B15" s="2"/>
      <x:c r="C15" s="2" t="str">
        <x:v>Operating accruals</x:v>
      </x:c>
      <x:c r="D15" s="12" t="n">
        <x:v>35</x:v>
      </x:c>
      <x:c r="E15" s="12" t="n">
        <x:v>40</x:v>
      </x:c>
      <x:c r="F15" s="12" t="n">
        <x:v>43</x:v>
      </x:c>
      <x:c r="G15" s="12" t="n">
        <x:v>30</x:v>
      </x:c>
      <x:c r="H15" s="2"/>
      <x:c r="I15" s="2"/>
      <x:c r="J15" s="2"/>
    </x:row>
    <x:row r="16" ht="26" customHeight="1">
      <x:c r="A16" s="2"/>
      <x:c r="B16" s="2"/>
      <x:c r="C16" s="2" t="str">
        <x:v>Cash</x:v>
      </x:c>
      <x:c r="D16" s="12" t="n">
        <x:v>77.5</x:v>
      </x:c>
      <x:c r="E16" s="12" t="n">
        <x:v>96</x:v>
      </x:c>
      <x:c r="F16" s="12" t="n">
        <x:v>61.75</x:v>
      </x:c>
      <x:c r="G16" s="12" t="n">
        <x:v>49</x:v>
      </x:c>
      <x:c r="H16" s="2"/>
      <x:c r="I16" s="2"/>
      <x:c r="J16" s="2"/>
    </x:row>
    <x:row r="17" ht="26" customHeight="1">
      <x:c r="A17" s="2"/>
      <x:c r="B17" s="2"/>
      <x:c r="C17" s="2" t="str">
        <x:v>Debt, all long-term</x:v>
      </x:c>
      <x:c r="D17" s="12" t="n">
        <x:v>220</x:v>
      </x:c>
      <x:c r="E17" s="12" t="n">
        <x:v>250</x:v>
      </x:c>
      <x:c r="F17" s="12" t="n">
        <x:v>280</x:v>
      </x:c>
      <x:c r="G17" s="12" t="n">
        <x:v>200</x:v>
      </x:c>
      <x:c r="H17" s="2"/>
      <x:c r="I17" s="2"/>
      <x:c r="J17" s="2"/>
    </x:row>
    <x:row r="18" ht="26" customHeight="1">
      <x:c r="A18" s="2"/>
      <x:c r="B18" s="2"/>
      <x:c r="C18" s="2" t="str">
        <x:v>Book equity</x:v>
      </x:c>
      <x:c r="D18" s="12" t="n">
        <x:v>347.5</x:v>
      </x:c>
      <x:c r="E18" s="12" t="n">
        <x:v>432</x:v>
      </x:c>
      <x:c r="F18" s="12" t="n">
        <x:v>503.75</x:v>
      </x:c>
      <x:c r="G18" s="12" t="n">
        <x:v>279</x:v>
      </x:c>
      <x:c r="H18" s="2"/>
      <x:c r="I18" s="2"/>
      <x:c r="J18" s="2"/>
    </x:row>
    <x:row r="19" ht="26" customHeight="1">
      <x:c r="A19" s="2"/>
      <x:c r="B19" s="2"/>
      <x:c r="C19" s="2" t="str">
        <x:v>Net PP&amp;E</x:v>
      </x:c>
      <x:c r="D19" s="12" t="n">
        <x:v>350</x:v>
      </x:c>
      <x:c r="E19" s="12" t="n">
        <x:v>386</x:v>
      </x:c>
      <x:c r="F19" s="12" t="n">
        <x:v>416</x:v>
      </x:c>
      <x:c r="G19" s="12" t="n">
        <x:v>320</x:v>
      </x:c>
      <x:c r="H19" s="2"/>
      <x:c r="I19" s="2"/>
      <x:c r="J19" s="2"/>
    </x:row>
    <x:row r="20" ht="26" customHeight="1">
      <x:c r="A20" s="2"/>
      <x:c r="B20" s="2"/>
      <x:c r="C20" s="2" t="str">
        <x:v>Stock compensation</x:v>
      </x:c>
      <x:c r="D20" s="12" t="n">
        <x:v>6</x:v>
      </x:c>
      <x:c r="E20" s="12" t="n">
        <x:v>7</x:v>
      </x:c>
      <x:c r="F20" s="12" t="n">
        <x:v>9</x:v>
      </x:c>
      <x:c r="G20" s="12"/>
      <x:c r="H20" s="2"/>
      <x:c r="I20" s="2"/>
      <x:c r="J20" s="2"/>
    </x:row>
    <x:row r="21" ht="26" customHeight="1">
      <x:c r="A21" s="2"/>
      <x:c r="B21" s="2"/>
      <x:c r="C21" s="2" t="str">
        <x:v>Gain in EBIT</x:v>
      </x:c>
      <x:c r="D21" s="12" t="n">
        <x:v>0</x:v>
      </x:c>
      <x:c r="E21" s="12" t="n">
        <x:v>6</x:v>
      </x:c>
      <x:c r="F21" s="12" t="n">
        <x:v>8</x:v>
      </x:c>
      <x:c r="G21" s="12"/>
      <x:c r="H21" s="2"/>
      <x:c r="I21" s="2"/>
      <x:c r="J21" s="2"/>
    </x:row>
    <x:row r="22" ht="26" customHeight="1">
      <x:c r="A22" s="2"/>
      <x:c r="B22" s="2"/>
      <x:c r="C22" s="2" t="str">
        <x:v>Cash capex</x:v>
      </x:c>
      <x:c r="D22" s="12" t="n">
        <x:v>70</x:v>
      </x:c>
      <x:c r="E22" s="12" t="n">
        <x:v>80</x:v>
      </x:c>
      <x:c r="F22" s="12" t="n">
        <x:v>90</x:v>
      </x:c>
      <x:c r="G22" s="12"/>
      <x:c r="H22" s="2"/>
      <x:c r="I22" s="2"/>
      <x:c r="J22" s="2"/>
    </x:row>
    <x:row r="23" ht="26" customHeight="1">
      <x:c r="A23" s="2"/>
      <x:c r="B23" s="2"/>
      <x:c r="C23" s="2" t="str">
        <x:v>Investing receipts</x:v>
      </x:c>
      <x:c r="D23" s="12" t="n">
        <x:v>0</x:v>
      </x:c>
      <x:c r="E23" s="12" t="n">
        <x:v>6</x:v>
      </x:c>
      <x:c r="F23" s="12" t="n">
        <x:v>18</x:v>
      </x:c>
      <x:c r="G23" s="12"/>
      <x:c r="H23" s="2"/>
      <x:c r="I23" s="2"/>
      <x:c r="J23" s="2"/>
    </x:row>
    <x:row r="24" ht="26" customHeight="1">
      <x:c r="A24" s="2"/>
      <x:c r="B24" s="2"/>
      <x:c r="C24" s="2" t="str">
        <x:v>Asset book value disposed</x:v>
      </x:c>
      <x:c r="D24" s="12" t="n">
        <x:v>0</x:v>
      </x:c>
      <x:c r="E24" s="12" t="n">
        <x:v>0</x:v>
      </x:c>
      <x:c r="F24" s="12" t="n">
        <x:v>10</x:v>
      </x:c>
      <x:c r="G24" s="12"/>
      <x:c r="H24" s="2"/>
      <x:c r="I24" s="2"/>
      <x:c r="J24" s="2"/>
    </x:row>
    <x:row r="25" ht="26" customHeight="1">
      <x:c r="A25" s="2"/>
      <x:c r="B25" s="2"/>
      <x:c r="C25" s="2" t="str">
        <x:v>Dividends</x:v>
      </x:c>
      <x:c r="D25" s="12" t="n">
        <x:v>20</x:v>
      </x:c>
      <x:c r="E25" s="12" t="n">
        <x:v>20</x:v>
      </x:c>
      <x:c r="F25" s="12" t="n">
        <x:v>25</x:v>
      </x:c>
      <x:c r="G25" s="12"/>
      <x:c r="H25" s="2"/>
      <x:c r="I25" s="2"/>
      <x:c r="J25" s="2"/>
    </x:row>
    <x:row r="26" ht="26" customHeight="1">
      <x:c r="A26" s="2"/>
      <x:c r="B26" s="2"/>
      <x:c r="C26" s="2" t="str">
        <x:v>Debt issued</x:v>
      </x:c>
      <x:c r="D26" s="12" t="n">
        <x:v>20</x:v>
      </x:c>
      <x:c r="E26" s="12" t="n">
        <x:v>30</x:v>
      </x:c>
      <x:c r="F26" s="12" t="n">
        <x:v>30</x:v>
      </x:c>
      <x:c r="G26" s="12"/>
      <x:c r="H26" s="2"/>
      <x:c r="I26" s="2"/>
      <x:c r="J26" s="2"/>
    </x:row>
    <x:row r="27" ht="26" customHeight="1">
      <x:c r="A27" s="2"/>
      <x:c r="B27" s="2"/>
      <x:c r="C27" s="2" t="str">
        <x:v>Independent reported CFO</x:v>
      </x:c>
      <x:c r="D27" s="12" t="n">
        <x:v>98.5</x:v>
      </x:c>
      <x:c r="E27" s="12" t="n">
        <x:v>82.5</x:v>
      </x:c>
      <x:c r="F27" s="12" t="n">
        <x:v>32.75</x:v>
      </x:c>
      <x:c r="G27" s="12"/>
      <x:c r="H27" s="2"/>
      <x:c r="I27" s="2"/>
      <x:c r="J27" s="2"/>
    </x:row>
    <x:row r="28" ht="26" customHeight="1">
      <x:c r="A28" s="2"/>
      <x:c r="B28" s="2"/>
      <x:c r="C28" s="2"/>
      <x:c r="D28" s="6"/>
      <x:c r="E28" s="6"/>
      <x:c r="F28" s="6"/>
      <x:c r="G28" s="6"/>
      <x:c r="H28" s="2"/>
      <x:c r="I28" s="2"/>
      <x:c r="J28" s="2"/>
    </x:row>
    <x:row r="29" ht="26" customHeight="1">
      <x:c r="A29" s="2"/>
      <x:c r="B29" s="2"/>
      <x:c r="C29" s="2"/>
      <x:c r="D29" s="6"/>
      <x:c r="E29" s="6"/>
      <x:c r="F29" s="6"/>
      <x:c r="G29" s="6"/>
      <x:c r="H29" s="2"/>
      <x:c r="I29" s="2"/>
      <x:c r="J29" s="2"/>
    </x:row>
    <x:row r="30" ht="26" customHeight="1">
      <x:c r="A30" s="2"/>
      <x:c r="B30" s="2"/>
      <x:c r="C30" s="2" t="str">
        <x:v>Product revenue</x:v>
      </x:c>
      <x:c r="D30" s="12" t="n">
        <x:v>700</x:v>
      </x:c>
      <x:c r="E30" s="12" t="n">
        <x:v>770</x:v>
      </x:c>
      <x:c r="F30" s="12" t="n">
        <x:v>840</x:v>
      </x:c>
      <x:c r="G30" s="6"/>
      <x:c r="H30" s="2"/>
      <x:c r="I30" s="2"/>
      <x:c r="J30" s="2"/>
    </x:row>
    <x:row r="31" ht="26" customHeight="1">
      <x:c r="A31" s="2"/>
      <x:c r="B31" s="2"/>
      <x:c r="C31" s="2" t="str">
        <x:v>Service revenue</x:v>
      </x:c>
      <x:c r="D31" s="12" t="n">
        <x:v>300</x:v>
      </x:c>
      <x:c r="E31" s="12" t="n">
        <x:v>350</x:v>
      </x:c>
      <x:c r="F31" s="12" t="n">
        <x:v>420</x:v>
      </x:c>
      <x:c r="G31" s="6"/>
      <x:c r="H31" s="2"/>
      <x:c r="I31" s="2"/>
      <x:c r="J31" s="2"/>
    </x:row>
    <x:row r="32" ht="26" customHeight="1">
      <x:c r="A32" s="2"/>
      <x:c r="B32" s="2"/>
      <x:c r="C32" s="2" t="str">
        <x:v>Product EBIT</x:v>
      </x:c>
      <x:c r="D32" s="12" t="n">
        <x:v>91</x:v>
      </x:c>
      <x:c r="E32" s="12" t="n">
        <x:v>96</x:v>
      </x:c>
      <x:c r="F32" s="12" t="n">
        <x:v>84</x:v>
      </x:c>
      <x:c r="G32" s="6"/>
      <x:c r="H32" s="2"/>
      <x:c r="I32" s="2"/>
      <x:c r="J32" s="2"/>
    </x:row>
    <x:row r="33" ht="26" customHeight="1">
      <x:c r="A33" s="2"/>
      <x:c r="B33" s="2"/>
      <x:c r="C33" s="2" t="str">
        <x:v>Service EBIT</x:v>
      </x:c>
      <x:c r="D33" s="12" t="n">
        <x:v>54</x:v>
      </x:c>
      <x:c r="E33" s="12" t="n">
        <x:v>70</x:v>
      </x:c>
      <x:c r="F33" s="12" t="n">
        <x:v>84</x:v>
      </x:c>
      <x:c r="G33" s="6"/>
      <x:c r="H33" s="2"/>
      <x:c r="I33" s="2"/>
      <x:c r="J33" s="2"/>
    </x:row>
    <x:row r="34" ht="26" customHeight="1">
      <x:c r="A34" s="2"/>
      <x:c r="B34" s="2"/>
      <x:c r="C34" s="2" t="str">
        <x:v>Corporate costs</x:v>
      </x:c>
      <x:c r="D34" s="12" t="n">
        <x:v>15</x:v>
      </x:c>
      <x:c r="E34" s="12" t="n">
        <x:v>12</x:v>
      </x:c>
      <x:c r="F34" s="12" t="n">
        <x:v>23</x:v>
      </x:c>
      <x:c r="G34" s="6"/>
      <x:c r="H34" s="2"/>
      <x:c r="I34" s="2"/>
      <x:c r="J34" s="2"/>
    </x:row>
    <x:row r="35" ht="26" customHeight="1">
      <x:c r="A35" s="2"/>
      <x:c r="B35" s="2"/>
      <x:c r="C35" s="2"/>
      <x:c r="D35" s="6"/>
      <x:c r="E35" s="6"/>
      <x:c r="F35" s="6"/>
      <x:c r="G35" s="6"/>
      <x:c r="H35" s="2"/>
      <x:c r="I35" s="2"/>
      <x:c r="J35" s="2"/>
    </x:row>
    <x:row r="36" ht="26" customHeight="1">
      <x:c r="A36" s="2"/>
      <x:c r="B36" s="2"/>
      <x:c r="C36" s="2"/>
      <x:c r="D36" s="6"/>
      <x:c r="E36" s="6"/>
      <x:c r="F36" s="6"/>
      <x:c r="G36" s="6"/>
      <x:c r="H36" s="2"/>
      <x:c r="I36" s="2"/>
      <x:c r="J36" s="2"/>
    </x:row>
    <x:row r="37" ht="26" customHeight="1">
      <x:c r="A37" s="2"/>
      <x:c r="B37" s="2"/>
      <x:c r="C37" s="2" t="str">
        <x:v>Sources: historical.csv and source-notes.md S1 / P1. Input edits are sensitivity tests.</x:v>
      </x:c>
      <x:c r="D37" s="6"/>
      <x:c r="E37" s="6"/>
      <x:c r="F37" s="6"/>
      <x:c r="G37" s="6"/>
      <x:c r="H37" s="2"/>
      <x:c r="I37" s="2"/>
      <x:c r="J37" s="2"/>
    </x:row>
    <x:row r="38" ht="26" customHeight="1">
      <x:c r="A38" s="2"/>
      <x:c r="B38" s="2"/>
      <x:c r="C38" s="2"/>
      <x:c r="D38" s="6"/>
      <x:c r="E38" s="6"/>
      <x:c r="F38" s="6"/>
      <x:c r="G38" s="6"/>
      <x:c r="H38" s="2"/>
      <x:c r="I38" s="2"/>
      <x:c r="J38" s="2"/>
    </x:row>
    <x:row r="39" ht="26" customHeight="1">
      <x:c r="A39" s="2"/>
      <x:c r="B39" s="2"/>
      <x:c r="C39" s="2" t="str">
        <x:v>Tax and WACC are teaching assumptions. No lease, goodwill, acquisition or FX balance changes.</x:v>
      </x:c>
      <x:c r="D39" s="6"/>
      <x:c r="E39" s="6"/>
      <x:c r="F39" s="6"/>
      <x:c r="G39" s="6"/>
      <x:c r="H39" s="2"/>
      <x:c r="I39" s="2"/>
      <x:c r="J39" s="2"/>
    </x:row>
    <x:row r="40" ht="26" customHeight="1">
      <x:c r="A40" s="2"/>
      <x:c r="B40" s="2"/>
      <x:c r="C40" s="2"/>
      <x:c r="D40" s="6"/>
      <x:c r="E40" s="6"/>
      <x:c r="F40" s="6"/>
      <x:c r="G40" s="6"/>
      <x:c r="H40" s="2"/>
      <x:c r="I40" s="2"/>
      <x:c r="J40" s="2"/>
    </x:row>
    <x:row r="41" ht="26" customHeight="1">
      <x:c r="A41" s="2"/>
      <x:c r="B41" s="2"/>
      <x:c r="C41" s="2" t="str">
        <x:v>Independent CFO controls stay fixed during changed-input tests. Restore source inputs afterward.</x:v>
      </x:c>
      <x:c r="D41" s="6"/>
      <x:c r="E41" s="6"/>
      <x:c r="F41" s="6"/>
      <x:c r="G41" s="6"/>
      <x:c r="H41" s="2"/>
      <x:c r="I41" s="2"/>
      <x:c r="J41" s="2"/>
    </x:row>
    <x:row r="42" ht="26" customHeight="1">
      <x:c r="A42" s="2"/>
      <x:c r="B42" s="2"/>
      <x:c r="C42" s="2"/>
      <x:c r="D42" s="6"/>
      <x:c r="E42" s="6"/>
      <x:c r="F42" s="6"/>
      <x:c r="G42" s="6"/>
      <x:c r="H42" s="2"/>
      <x:c r="I42" s="2"/>
      <x:c r="J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</x:sheetData>
  <x:pageMargins left="0.7" right="0.7" top="0.75" bottom="0.75" header="0.3" footer="0.3"/>
</x:worksheet>
</file>