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d9c9fff7a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onciled data" sheetId="1" r:id="Ra68199f555864fee"/>
    <x:sheet xmlns:r="http://schemas.openxmlformats.org/officeDocument/2006/relationships" name="Ledger cleanup" sheetId="2" r:id="Rf6e05b80c91b431e"/>
    <x:sheet xmlns:r="http://schemas.openxmlformats.org/officeDocument/2006/relationships" name="Raw ledger" sheetId="3" r:id="Rd2c5f0d19c5e441e"/>
    <x:sheet xmlns:r="http://schemas.openxmlformats.org/officeDocument/2006/relationships" name="Statement sources" sheetId="4" r:id="R37d5023ea901439f"/>
    <x:sheet xmlns:r="http://schemas.openxmlformats.org/officeDocument/2006/relationships" name="Source log" sheetId="5" r:id="R7f3b400235244e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.0%"/>
    <x:numFmt numFmtId="202" formatCode="0.00;(0.00);0.00"/>
  </x:numFmts>
  <x:fonts count="9">
    <x:font>
      <x:sz val="11"/>
      <x:name val="Carlito"/>
    </x:font>
    <x:font>
      <x:sz val="11"/>
      <x:color rgb="FF1A1E21"/>
      <x:name val="Arial"/>
    </x:font>
    <x:font>
      <x:b/>
      <x:sz val="16"/>
      <x:color rgb="FF1A1E21"/>
      <x:name val="Arial"/>
    </x:font>
    <x:font>
      <x:b/>
      <x:sz val="11"/>
      <x:color rgb="FFFFFFFF"/>
      <x:name val="Arial"/>
    </x:font>
    <x:font>
      <x:sz val="11"/>
      <x:color rgb="FF18734D"/>
      <x:name val="Arial"/>
    </x:font>
    <x:font>
      <x:sz val="11"/>
      <x:color rgb="FF000000"/>
      <x:name val="Arial"/>
    </x:font>
    <x:font>
      <x:b/>
      <x:sz val="11"/>
      <x:color rgb="FF1A1E21"/>
      <x:name val="Arial"/>
    </x:font>
    <x:font>
      <x:b/>
      <x:sz val="11"/>
      <x:color rgb="FF000000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734D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8" fillId="3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3">
    <x:dxf>
      <x:font>
        <x:b/>
        <x:color rgb="FF9C1717"/>
      </x:font>
      <x:fill>
        <x:patternFill patternType="solid">
          <x:bgColor rgb="FFFFE2DE"/>
        </x:patternFill>
      </x:fill>
    </x:dxf>
    <x:dxf>
      <x:font>
        <x:b/>
        <x:color rgb="FF9C1717"/>
      </x:font>
      <x:fill>
        <x:patternFill patternType="solid">
          <x:bgColor rgb="FFFFE2DE"/>
        </x:patternFill>
      </x:fill>
    </x:dxf>
    <x:dxf>
      <x:font>
        <x:color rgb="FF9C6510"/>
      </x:font>
      <x:fill>
        <x:patternFill patternType="solid">
          <x:bgColor rgb="FFFFF1C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d2ec40c85459a" /><Relationship Type="http://schemas.openxmlformats.org/officeDocument/2006/relationships/theme" Target="/xl/theme/theme1.xml" Id="R034fb07a483f4b93" /><Relationship Type="http://schemas.openxmlformats.org/officeDocument/2006/relationships/sharedStrings" Target="/xl/sharedStrings.xml" Id="R6d193079dbbb4f19" /><Relationship Type="http://schemas.openxmlformats.org/officeDocument/2006/relationships/worksheet" Target="/xl/worksheets/sheet1.xml" Id="Ra68199f555864fee" /><Relationship Type="http://schemas.openxmlformats.org/officeDocument/2006/relationships/worksheet" Target="/xl/worksheets/sheet2.xml" Id="Rf6e05b80c91b431e" /><Relationship Type="http://schemas.openxmlformats.org/officeDocument/2006/relationships/worksheet" Target="/xl/worksheets/sheet3.xml" Id="Rd2c5f0d19c5e441e" /><Relationship Type="http://schemas.openxmlformats.org/officeDocument/2006/relationships/worksheet" Target="/xl/worksheets/sheet4.xml" Id="R37d5023ea901439f" /><Relationship Type="http://schemas.openxmlformats.org/officeDocument/2006/relationships/worksheet" Target="/xl/worksheets/sheet5.xml" Id="R7f3b400235244e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7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2"/>
      <x:c r="B2" s="3" t="str">
        <x:v>Alder source reconciliation</x:v>
      </x:c>
      <x:c r="C2" s="2"/>
      <x:c r="D2" s="2"/>
      <x:c r="E2" s="2"/>
      <x:c r="F2" s="2"/>
      <x:c r="G2" s="2"/>
      <x:c r="H2" s="2"/>
    </x:row>
    <x:row r="3" ht="25" customHeight="1">
      <x:c r="A3" s="2"/>
      <x:c r="B3" s="2" t="str">
        <x:v>USD thousands. Original fictional case. As of August 15, 2026.</x:v>
      </x:c>
      <x:c r="C3" s="2"/>
      <x:c r="D3" s="2"/>
      <x:c r="E3" s="2"/>
      <x:c r="F3" s="2"/>
      <x:c r="G3" s="2"/>
      <x:c r="H3" s="2"/>
    </x:row>
    <x:row r="4" ht="25" customHeight="1">
      <x:c r="A4" s="2"/>
      <x:c r="B4" s="2" t="str">
        <x:v>First set the six Keep flags on Ledger cleanup. Yellow cells are learner inputs.</x:v>
      </x:c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2"/>
      <x:c r="B6" s="5" t="str">
        <x:v>Income statement</x:v>
      </x:c>
      <x:c r="C6" s="5" t="str">
        <x:v>FY2024 restated</x:v>
      </x:c>
      <x:c r="D6" s="5" t="str">
        <x:v>FY2025</x:v>
      </x:c>
      <x:c r="E6" s="5" t="str">
        <x:v>H1 2025</x:v>
      </x:c>
      <x:c r="F6" s="5" t="str">
        <x:v>H1 2026</x:v>
      </x:c>
      <x:c r="G6" s="5" t="str">
        <x:v>LTM Jun2026</x:v>
      </x:c>
      <x:c r="H6" s="2"/>
    </x:row>
    <x:row r="7" ht="25" customHeight="1">
      <x:c r="A7" s="2"/>
      <x:c r="B7" s="2" t="str">
        <x:v>Revenue</x:v>
      </x:c>
      <x:c r="C7" s="17" t="n">
        <x:f>'Statement sources'!G7</x:f>
        <x:v>1180</x:v>
      </x:c>
      <x:c r="D7" s="17" t="n">
        <x:f>'Statement sources'!G8</x:f>
        <x:v>1380</x:v>
      </x:c>
      <x:c r="E7" s="17" t="n">
        <x:f>'Statement sources'!G9</x:f>
        <x:v>660</x:v>
      </x:c>
      <x:c r="F7" s="17" t="n">
        <x:f>'Statement sources'!G10</x:f>
        <x:v>750</x:v>
      </x:c>
      <x:c r="G7" s="17" t="n">
        <x:f>D7-E7+F7</x:f>
        <x:v>1470</x:v>
      </x:c>
      <x:c r="H7" s="2"/>
    </x:row>
    <x:row r="8" ht="25" customHeight="1">
      <x:c r="A8" s="2"/>
      <x:c r="B8" s="2" t="str">
        <x:v>Cost of sales</x:v>
      </x:c>
      <x:c r="C8" s="17" t="n">
        <x:f>'Statement sources'!H7</x:f>
        <x:v>710</x:v>
      </x:c>
      <x:c r="D8" s="17" t="n">
        <x:f>'Statement sources'!H8</x:f>
        <x:v>828</x:v>
      </x:c>
      <x:c r="E8" s="17" t="n">
        <x:f>'Statement sources'!H9</x:f>
        <x:v>396</x:v>
      </x:c>
      <x:c r="F8" s="17" t="n">
        <x:f>'Statement sources'!H10</x:f>
        <x:v>450</x:v>
      </x:c>
      <x:c r="G8" s="17" t="n">
        <x:f>D8-E8+F8</x:f>
        <x:v>882</x:v>
      </x:c>
      <x:c r="H8" s="2"/>
    </x:row>
    <x:row r="9" ht="25" customHeight="1">
      <x:c r="A9" s="2"/>
      <x:c r="B9" s="2" t="str">
        <x:v>Operating expenses</x:v>
      </x:c>
      <x:c r="C9" s="17" t="n">
        <x:f>'Statement sources'!I7</x:f>
        <x:v>300</x:v>
      </x:c>
      <x:c r="D9" s="17" t="n">
        <x:f>'Statement sources'!I8</x:f>
        <x:v>330</x:v>
      </x:c>
      <x:c r="E9" s="17" t="n">
        <x:f>'Statement sources'!I9</x:f>
        <x:v>156</x:v>
      </x:c>
      <x:c r="F9" s="17" t="n">
        <x:f>'Statement sources'!I10</x:f>
        <x:v>180</x:v>
      </x:c>
      <x:c r="G9" s="17" t="n">
        <x:f>D9-E9+F9</x:f>
        <x:v>354</x:v>
      </x:c>
      <x:c r="H9" s="2"/>
    </x:row>
    <x:row r="10" ht="25" customHeight="1">
      <x:c r="A10" s="2"/>
      <x:c r="B10" s="10" t="str">
        <x:v>EBIT</x:v>
      </x:c>
      <x:c r="C10" s="18" t="n">
        <x:f>C7-SUM(C8:C9)</x:f>
        <x:v>170</x:v>
      </x:c>
      <x:c r="D10" s="18" t="n">
        <x:f>D7-SUM(D8:D9)</x:f>
        <x:v>222</x:v>
      </x:c>
      <x:c r="E10" s="18" t="n">
        <x:f>E7-SUM(E8:E9)</x:f>
        <x:v>108</x:v>
      </x:c>
      <x:c r="F10" s="18" t="n">
        <x:f>F7-SUM(F8:F9)</x:f>
        <x:v>120</x:v>
      </x:c>
      <x:c r="G10" s="18" t="n">
        <x:f>G7-SUM(G8:G9)</x:f>
        <x:v>234</x:v>
      </x:c>
      <x:c r="H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25" customHeight="1">
      <x:c r="A12" s="2"/>
      <x:c r="B12" s="2" t="str">
        <x:v>FY2025 revenue growth</x:v>
      </x:c>
      <x:c r="C12" s="19" t="n">
        <x:f>D7/C7-1</x:f>
        <x:v>0.1694915254237288</x:v>
      </x:c>
      <x:c r="D12" s="2"/>
      <x:c r="E12" s="2" t="str">
        <x:v>LTM EBIT margin</x:v>
      </x:c>
      <x:c r="F12" s="2"/>
      <x:c r="G12" s="19" t="n">
        <x:f>G10/G7</x:f>
        <x:v>0.15918367346938775</x:v>
      </x:c>
      <x:c r="H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</x:row>
    <x:row r="15" ht="32" customHeight="1">
      <x:c r="A15" s="2"/>
      <x:c r="B15" s="5" t="str">
        <x:v>FY2024 restatement</x:v>
      </x:c>
      <x:c r="C15" s="5" t="str">
        <x:v>Original</x:v>
      </x:c>
      <x:c r="D15" s="5" t="str">
        <x:v>Correction</x:v>
      </x:c>
      <x:c r="E15" s="5" t="str">
        <x:v>Restated</x:v>
      </x:c>
      <x:c r="F15" s="2"/>
      <x:c r="G15" s="2"/>
      <x:c r="H15" s="2"/>
    </x:row>
    <x:row r="16" ht="25" customHeight="1">
      <x:c r="A16" s="2"/>
      <x:c r="B16" s="2" t="str">
        <x:v>Revenue</x:v>
      </x:c>
      <x:c r="C16" s="17" t="n">
        <x:f>'Statement sources'!G6</x:f>
        <x:v>1200</x:v>
      </x:c>
      <x:c r="D16" s="17" t="n">
        <x:f>E16-C16</x:f>
        <x:v>-20</x:v>
      </x:c>
      <x:c r="E16" s="17" t="n">
        <x:f>C7</x:f>
        <x:v>1180</x:v>
      </x:c>
      <x:c r="F16" s="2"/>
      <x:c r="G16" s="2"/>
      <x:c r="H16" s="2"/>
    </x:row>
    <x:row r="17" ht="25" customHeight="1">
      <x:c r="A17" s="2"/>
      <x:c r="B17" s="2" t="str">
        <x:v>Cost of sales</x:v>
      </x:c>
      <x:c r="C17" s="17" t="n">
        <x:f>'Statement sources'!H6</x:f>
        <x:v>720</x:v>
      </x:c>
      <x:c r="D17" s="17" t="n">
        <x:f>E17-C17</x:f>
        <x:v>-10</x:v>
      </x:c>
      <x:c r="E17" s="17" t="n">
        <x:f>C8</x:f>
        <x:v>710</x:v>
      </x:c>
      <x:c r="F17" s="2"/>
      <x:c r="G17" s="2"/>
      <x:c r="H17" s="2"/>
    </x:row>
    <x:row r="18" ht="25" customHeight="1">
      <x:c r="A18" s="2"/>
      <x:c r="B18" s="2" t="str">
        <x:v>Operating expenses</x:v>
      </x:c>
      <x:c r="C18" s="17" t="n">
        <x:f>'Statement sources'!I6</x:f>
        <x:v>300</x:v>
      </x:c>
      <x:c r="D18" s="17" t="n">
        <x:f>E18-C18</x:f>
        <x:v>0</x:v>
      </x:c>
      <x:c r="E18" s="17" t="n">
        <x:f>C9</x:f>
        <x:v>300</x:v>
      </x:c>
      <x:c r="F18" s="2"/>
      <x:c r="G18" s="2"/>
      <x:c r="H18" s="2"/>
    </x:row>
    <x:row r="19" ht="25" customHeight="1">
      <x:c r="A19" s="2"/>
      <x:c r="B19" s="2" t="str">
        <x:v>EBIT</x:v>
      </x:c>
      <x:c r="C19" s="17" t="n">
        <x:f>C16-SUM(C17:C18)</x:f>
        <x:v>180</x:v>
      </x:c>
      <x:c r="D19" s="17" t="n">
        <x:f>D16-SUM(D17:D18)</x:f>
        <x:v>-10</x:v>
      </x:c>
      <x:c r="E19" s="17" t="n">
        <x:f>E16-SUM(E17:E18)</x:f>
        <x:v>170</x:v>
      </x:c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32" customHeight="1">
      <x:c r="A22" s="2"/>
      <x:c r="B22" s="5" t="str">
        <x:v>H1 ledger reconciliation</x:v>
      </x:c>
      <x:c r="C22" s="5" t="str">
        <x:v>Clean ledger</x:v>
      </x:c>
      <x:c r="D22" s="5" t="str">
        <x:v>S03 control</x:v>
      </x:c>
      <x:c r="E22" s="5" t="str">
        <x:v>Difference</x:v>
      </x:c>
      <x:c r="F22" s="2"/>
      <x:c r="G22" s="2"/>
      <x:c r="H22" s="2"/>
    </x:row>
    <x:row r="23" ht="25" customHeight="1">
      <x:c r="A23" s="2"/>
      <x:c r="B23" s="2" t="str">
        <x:v>Revenue</x:v>
      </x:c>
      <x:c r="C23" s="22" t="str">
        <x:f>IF(AND(COUNT('Ledger cleanup'!G6:G11)=6,COUNTIF('Ledger cleanup'!F6:F11,"Conflict")=0,COUNTIF('Ledger cleanup'!L6:L11,"Duplicate selected")=0),SUMIF('Ledger cleanup'!H6:H11,"Revenue",'Ledger cleanup'!K6:K11),"Unavailable")</x:f>
        <x:v>Unavailable</x:v>
      </x:c>
      <x:c r="D23" s="22" t="n">
        <x:f>F7</x:f>
        <x:v>750</x:v>
      </x:c>
      <x:c r="E23" s="22" t="str">
        <x:f>IF(ISNUMBER(C23),C23-D23,"Unavailable")</x:f>
        <x:v>Unavailable</x:v>
      </x:c>
      <x:c r="F23" s="2"/>
      <x:c r="G23" s="2"/>
      <x:c r="H23" s="2"/>
    </x:row>
    <x:row r="24" ht="25" customHeight="1">
      <x:c r="A24" s="2"/>
      <x:c r="B24" s="2" t="str">
        <x:v>Cost of sales</x:v>
      </x:c>
      <x:c r="C24" s="22" t="str">
        <x:f>IF(AND(COUNT('Ledger cleanup'!G6:G11)=6,COUNTIF('Ledger cleanup'!F6:F11,"Conflict")=0,COUNTIF('Ledger cleanup'!L6:L11,"Duplicate selected")=0),SUMIF('Ledger cleanup'!H6:H11,"Cost of sales",'Ledger cleanup'!K6:K11),"Unavailable")</x:f>
        <x:v>Unavailable</x:v>
      </x:c>
      <x:c r="D24" s="22" t="n">
        <x:f>F8</x:f>
        <x:v>450</x:v>
      </x:c>
      <x:c r="E24" s="22" t="str">
        <x:f>IF(ISNUMBER(C24),C24-D24,"Unavailable")</x:f>
        <x:v>Unavailable</x:v>
      </x:c>
      <x:c r="F24" s="2"/>
      <x:c r="G24" s="2"/>
      <x:c r="H24" s="2"/>
    </x:row>
    <x:row r="25" ht="25" customHeight="1">
      <x:c r="A25" s="2"/>
      <x:c r="B25" s="2" t="str">
        <x:v>Operating expenses</x:v>
      </x:c>
      <x:c r="C25" s="22" t="str">
        <x:f>IF(AND(COUNT('Ledger cleanup'!G6:G11)=6,COUNTIF('Ledger cleanup'!F6:F11,"Conflict")=0,COUNTIF('Ledger cleanup'!L6:L11,"Duplicate selected")=0),SUM('Ledger cleanup'!K6:K11)-C23-C24,"Unavailable")</x:f>
        <x:v>Unavailable</x:v>
      </x:c>
      <x:c r="D25" s="22" t="n">
        <x:f>F9</x:f>
        <x:v>180</x:v>
      </x:c>
      <x:c r="E25" s="22" t="str">
        <x:f>IF(ISNUMBER(C25),C25-D25,"Unavailable")</x:f>
        <x:v>Unavailable</x:v>
      </x:c>
      <x:c r="F25" s="2"/>
      <x:c r="G25" s="2"/>
      <x:c r="H25" s="2"/>
    </x:row>
    <x:row r="26" ht="25" customHeight="1">
      <x:c r="A26" s="2"/>
      <x:c r="B26" s="2" t="str">
        <x:v>EBIT</x:v>
      </x:c>
      <x:c r="C26" s="22" t="str">
        <x:f>IF(AND(COUNT('Ledger cleanup'!G6:G11)=6,COUNTIF('Ledger cleanup'!F6:F11,"Conflict")=0,COUNTIF('Ledger cleanup'!L6:L11,"Duplicate selected")=0),C23-C24-C25,"Unavailable")</x:f>
        <x:v>Unavailable</x:v>
      </x:c>
      <x:c r="D26" s="22" t="n">
        <x:f>F10</x:f>
        <x:v>120</x:v>
      </x:c>
      <x:c r="E26" s="22" t="str">
        <x:f>IF(ISNUMBER(C26),C26-D26,"Unavailable")</x:f>
        <x:v>Unavailable</x:v>
      </x:c>
      <x:c r="F26" s="2"/>
      <x:c r="G26" s="2"/>
      <x:c r="H26" s="2"/>
    </x:row>
    <x:row r="27" ht="25" customHeight="1">
      <x:c r="A27" s="2"/>
      <x:c r="B27" s="2"/>
      <x:c r="C27" s="23"/>
      <x:c r="D27" s="23"/>
      <x:c r="E27" s="23"/>
      <x:c r="F27" s="2"/>
      <x:c r="G27" s="2"/>
      <x:c r="H27" s="2"/>
    </x:row>
    <x:row r="28" ht="25" customHeight="1">
      <x:c r="A28" s="2"/>
      <x:c r="B28" s="2"/>
      <x:c r="C28" s="23"/>
      <x:c r="D28" s="23"/>
      <x:c r="E28" s="23"/>
      <x:c r="F28" s="2"/>
      <x:c r="G28" s="2"/>
      <x:c r="H28" s="2"/>
    </x:row>
    <x:row r="29" ht="25" customHeight="1">
      <x:c r="A29" s="2"/>
      <x:c r="B29" s="2" t="str">
        <x:v>Unmapped retained expense</x:v>
      </x:c>
      <x:c r="C29" s="23" t="str">
        <x:f>IF(AND(COUNT('Ledger cleanup'!G6:G11)=6,COUNTIF('Ledger cleanup'!F6:F11,"Conflict")=0,COUNTIF('Ledger cleanup'!L6:L11,"Duplicate selected")=0),SUMIF('Ledger cleanup'!H6:H11,"Unmapped",'Ledger cleanup'!K6:K11),"Unavailable")</x:f>
        <x:v>Unavailable</x:v>
      </x:c>
      <x:c r="D29" s="23"/>
      <x:c r="E29" s="23"/>
      <x:c r="F29" s="2"/>
      <x:c r="G29" s="2"/>
      <x:c r="H29" s="2"/>
    </x:row>
    <x:row r="30" ht="25" customHeight="1">
      <x:c r="A30" s="2"/>
      <x:c r="B30" s="2" t="str">
        <x:v>Unmapped retained rows</x:v>
      </x:c>
      <x:c r="C30" s="23" t="str">
        <x:f>IF(AND(COUNT('Ledger cleanup'!G6:G11)=6,COUNTIF('Ledger cleanup'!F6:F11,"Conflict")=0,COUNTIF('Ledger cleanup'!L6:L11,"Duplicate selected")=0),COUNTIFS('Ledger cleanup'!H6:H11,"Unmapped",'Ledger cleanup'!G6:G11,1),"Unavailable")</x:f>
        <x:v>Unavailable</x:v>
      </x:c>
      <x:c r="D30" s="23"/>
      <x:c r="E30" s="23"/>
      <x:c r="F30" s="2"/>
      <x:c r="G30" s="2"/>
      <x:c r="H30" s="2"/>
    </x:row>
    <x:row r="31" ht="25" customHeight="1">
      <x:c r="A31" s="2"/>
      <x:c r="B31" s="2"/>
      <x:c r="C31" s="23"/>
      <x:c r="D31" s="23"/>
      <x:c r="E31" s="23"/>
      <x:c r="F31" s="2"/>
      <x:c r="G31" s="2"/>
      <x:c r="H31" s="2"/>
    </x:row>
    <x:row r="32" ht="25" customHeight="1">
      <x:c r="A32" s="2"/>
      <x:c r="B32" s="2" t="str">
        <x:v>LTM D&amp;A (not supplied)</x:v>
      </x:c>
      <x:c r="C32" s="24"/>
      <x:c r="D32" s="23"/>
      <x:c r="E32" s="23"/>
      <x:c r="F32" s="2"/>
      <x:c r="G32" s="2"/>
      <x:c r="H32" s="2"/>
    </x:row>
    <x:row r="33" ht="25" customHeight="1">
      <x:c r="A33" s="2"/>
      <x:c r="B33" s="2" t="str">
        <x:v>LTM EBITDA</x:v>
      </x:c>
      <x:c r="C33" s="23" t="str">
        <x:f>IF(COUNT(C32)=1,G10+C32,"Unavailable")</x:f>
        <x:v>Unavailable</x:v>
      </x:c>
      <x:c r="D33" s="23"/>
      <x:c r="E33" s="23"/>
      <x:c r="F33" s="2"/>
      <x:c r="G33" s="2"/>
      <x:c r="H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</x:row>
    <x:row r="35" ht="25" customHeight="1">
      <x:c r="A35" s="2"/>
      <x:c r="B35" s="2" t="str">
        <x:v>Keep missing D&amp;A blank. Do not invent a zero. Source-selection and exception notes are on Source log.</x:v>
      </x:c>
      <x:c r="C35" s="2"/>
      <x:c r="D35" s="2"/>
      <x:c r="E35" s="2"/>
      <x:c r="F35" s="2"/>
      <x:c r="G35" s="2"/>
      <x:c r="H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</x:row>
    <x:row r="37" ht="25" customHeight="1">
      <x:c r="A37" s="2"/>
      <x:c r="B37" s="2" t="str">
        <x:v>A zero control difference does not close account 6999. Review mapping separately.</x:v>
      </x:c>
      <x:c r="C37" s="2"/>
      <x:c r="D37" s="2"/>
      <x:c r="E37" s="2"/>
      <x:c r="F37" s="2"/>
      <x:c r="G37" s="2"/>
      <x:c r="H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</x:row>
  </x:sheetData>
  <x:conditionalFormatting sqref="E23:E26">
    <x:cfRule type="expression" dxfId="0" priority="1">
      <x:formula>AND(ISNUMBER(E23),ABS(E23)&gt;0.000001)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4" hidden="0" customWidth="1"/>
    <x:col min="5" max="5" width="18" hidden="0" customWidth="1"/>
    <x:col min="6" max="6" width="22" hidden="0" customWidth="1"/>
    <x:col min="7" max="7" width="13" hidden="0" customWidth="1"/>
    <x:col min="8" max="8" width="29" hidden="0" customWidth="1"/>
    <x:col min="9" max="9" width="8" hidden="0" customWidth="1"/>
    <x:col min="10" max="10" width="20" hidden="0" customWidth="1"/>
    <x:col min="11" max="11" width="20" hidden="0" customWidth="1"/>
    <x:col min="12" max="12" width="2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2"/>
      <x:c r="B2" s="3" t="str">
        <x:v>Select rows and inspect normalized amounts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/>
      <x:c r="B3" s="2" t="str">
        <x:v>Set Keep to 1 or 0. A conflict or two selected copies keeps the result unavailable.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2" customHeight="1">
      <x:c r="A5" s="2"/>
      <x:c r="B5" s="5" t="str">
        <x:v>Source row</x:v>
      </x:c>
      <x:c r="C5" s="5" t="str">
        <x:v>Entry ID</x:v>
      </x:c>
      <x:c r="D5" s="5" t="str">
        <x:v>Account</x:v>
      </x:c>
      <x:c r="E5" s="5" t="str">
        <x:v>Raw USD</x:v>
      </x:c>
      <x:c r="F5" s="5" t="str">
        <x:v>Duplicate test</x:v>
      </x:c>
      <x:c r="G5" s="5" t="str">
        <x:v>Keep 1/0</x:v>
      </x:c>
      <x:c r="H5" s="5" t="str">
        <x:v>Category</x:v>
      </x:c>
      <x:c r="I5" s="5" t="str">
        <x:v>Sign</x:v>
      </x:c>
      <x:c r="J5" s="5" t="str">
        <x:v>USD thousands</x:v>
      </x:c>
      <x:c r="K5" s="5" t="str">
        <x:v>Selected amount</x:v>
      </x:c>
      <x:c r="L5" s="5" t="str">
        <x:v>Selection check</x:v>
      </x:c>
    </x:row>
    <x:row r="6" ht="25" customHeight="1">
      <x:c r="A6" s="2"/>
      <x:c r="B6" s="6" t="str">
        <x:f>'Raw ledger'!B6</x:f>
        <x:v>P001</x:v>
      </x:c>
      <x:c r="C6" s="6" t="str">
        <x:f>'Raw ledger'!C6</x:f>
        <x:v>JE001</x:v>
      </x:c>
      <x:c r="D6" s="6" t="str">
        <x:f>'Raw ledger'!D6</x:f>
        <x:v>4000</x:v>
      </x:c>
      <x:c r="E6" s="8" t="n">
        <x:f>'Raw ledger'!F6</x:f>
        <x:v>-750000</x:v>
      </x:c>
      <x:c r="F6" s="7" t="str">
        <x:f>IF(COUNTIFS($C$6:$C$11,C6,$D$6:$D$11,D6)=1,"Unique",IF(COUNTIFS($C$6:$C$11,C6,$D$6:$D$11,D6,$E$6:$E$11,E6)=COUNTIFS($C$6:$C$11,C6,$D$6:$D$11,D6),"Exact repeat","Conflict"))</x:f>
        <x:v>Unique</x:v>
      </x:c>
      <x:c r="G6" s="16"/>
      <x:c r="H6" s="6" t="str">
        <x:f>IF(COUNTIF('Raw ledger'!$B$18:$B$21,D6)=0,"Unmapped",IF(COUNTIF('Raw ledger'!$B$18:$B$21,D6)=1,VLOOKUP(D6,'Raw ledger'!$B$18:$D$21,2,FALSE),"Ambiguous"))</x:f>
        <x:v>Revenue</x:v>
      </x:c>
      <x:c r="I6" s="6" t="n">
        <x:f>IF(H6="Unmapped",1,VLOOKUP(D6,'Raw ledger'!$B$18:$D$21,3,FALSE))</x:f>
        <x:v>-1</x:v>
      </x:c>
      <x:c r="J6" s="9" t="n">
        <x:f>E6*I6/1000</x:f>
        <x:v>750</x:v>
      </x:c>
      <x:c r="K6" s="25" t="str">
        <x:f>IF(ISNUMBER(G6),J6*G6,"Unavailable")</x:f>
        <x:v>Unavailable</x:v>
      </x:c>
      <x:c r="L6" s="7" t="str">
        <x:f>IF(COUNTIFS($C$6:$C$11,C6,$D$6:$D$11,D6,$G$6:$G$11,1)&gt;1,"Duplicate selected","Review source")</x:f>
        <x:v>Review source</x:v>
      </x:c>
    </x:row>
    <x:row r="7" ht="25" customHeight="1">
      <x:c r="A7" s="2"/>
      <x:c r="B7" s="6" t="str">
        <x:f>'Raw ledger'!B7</x:f>
        <x:v>P002</x:v>
      </x:c>
      <x:c r="C7" s="6" t="str">
        <x:f>'Raw ledger'!C7</x:f>
        <x:v>JE002</x:v>
      </x:c>
      <x:c r="D7" s="6" t="str">
        <x:f>'Raw ledger'!D7</x:f>
        <x:v>5000</x:v>
      </x:c>
      <x:c r="E7" s="8" t="n">
        <x:f>'Raw ledger'!F7</x:f>
        <x:v>450000</x:v>
      </x:c>
      <x:c r="F7" s="7" t="str">
        <x:f>IF(COUNTIFS($C$6:$C$11,C7,$D$6:$D$11,D7)=1,"Unique",IF(COUNTIFS($C$6:$C$11,C7,$D$6:$D$11,D7,$E$6:$E$11,E7)=COUNTIFS($C$6:$C$11,C7,$D$6:$D$11,D7),"Exact repeat","Conflict"))</x:f>
        <x:v>Unique</x:v>
      </x:c>
      <x:c r="G7" s="16"/>
      <x:c r="H7" s="6" t="str">
        <x:f>IF(COUNTIF('Raw ledger'!$B$18:$B$21,D7)=0,"Unmapped",IF(COUNTIF('Raw ledger'!$B$18:$B$21,D7)=1,VLOOKUP(D7,'Raw ledger'!$B$18:$D$21,2,FALSE),"Ambiguous"))</x:f>
        <x:v>Cost of sales</x:v>
      </x:c>
      <x:c r="I7" s="6" t="n">
        <x:f>IF(H7="Unmapped",1,VLOOKUP(D7,'Raw ledger'!$B$18:$D$21,3,FALSE))</x:f>
        <x:v>1</x:v>
      </x:c>
      <x:c r="J7" s="9" t="n">
        <x:f>E7*I7/1000</x:f>
        <x:v>450</x:v>
      </x:c>
      <x:c r="K7" s="25" t="str">
        <x:f>IF(ISNUMBER(G7),J7*G7,"Unavailable")</x:f>
        <x:v>Unavailable</x:v>
      </x:c>
      <x:c r="L7" s="7" t="str">
        <x:f>IF(COUNTIFS($C$6:$C$11,C7,$D$6:$D$11,D7,$G$6:$G$11,1)&gt;1,"Duplicate selected","Review source")</x:f>
        <x:v>Review source</x:v>
      </x:c>
    </x:row>
    <x:row r="8" ht="25" customHeight="1">
      <x:c r="A8" s="2"/>
      <x:c r="B8" s="6" t="str">
        <x:f>'Raw ledger'!B8</x:f>
        <x:v>P003</x:v>
      </x:c>
      <x:c r="C8" s="6" t="str">
        <x:f>'Raw ledger'!C8</x:f>
        <x:v>JE003</x:v>
      </x:c>
      <x:c r="D8" s="6" t="str">
        <x:f>'Raw ledger'!D8</x:f>
        <x:v>6000</x:v>
      </x:c>
      <x:c r="E8" s="8" t="n">
        <x:f>'Raw ledger'!F8</x:f>
        <x:v>140000</x:v>
      </x:c>
      <x:c r="F8" s="7" t="str">
        <x:f>IF(COUNTIFS($C$6:$C$11,C8,$D$6:$D$11,D8)=1,"Unique",IF(COUNTIFS($C$6:$C$11,C8,$D$6:$D$11,D8,$E$6:$E$11,E8)=COUNTIFS($C$6:$C$11,C8,$D$6:$D$11,D8),"Exact repeat","Conflict"))</x:f>
        <x:v>Exact repeat</x:v>
      </x:c>
      <x:c r="G8" s="16"/>
      <x:c r="H8" s="6" t="str">
        <x:f>IF(COUNTIF('Raw ledger'!$B$18:$B$21,D8)=0,"Unmapped",IF(COUNTIF('Raw ledger'!$B$18:$B$21,D8)=1,VLOOKUP(D8,'Raw ledger'!$B$18:$D$21,2,FALSE),"Ambiguous"))</x:f>
        <x:v>Payroll</x:v>
      </x:c>
      <x:c r="I8" s="6" t="n">
        <x:f>IF(H8="Unmapped",1,VLOOKUP(D8,'Raw ledger'!$B$18:$D$21,3,FALSE))</x:f>
        <x:v>1</x:v>
      </x:c>
      <x:c r="J8" s="9" t="n">
        <x:f>E8*I8/1000</x:f>
        <x:v>140</x:v>
      </x:c>
      <x:c r="K8" s="25" t="str">
        <x:f>IF(ISNUMBER(G8),J8*G8,"Unavailable")</x:f>
        <x:v>Unavailable</x:v>
      </x:c>
      <x:c r="L8" s="7" t="str">
        <x:f>IF(COUNTIFS($C$6:$C$11,C8,$D$6:$D$11,D8,$G$6:$G$11,1)&gt;1,"Duplicate selected","Review source")</x:f>
        <x:v>Review source</x:v>
      </x:c>
    </x:row>
    <x:row r="9" ht="25" customHeight="1">
      <x:c r="A9" s="2"/>
      <x:c r="B9" s="6" t="str">
        <x:f>'Raw ledger'!B9</x:f>
        <x:v>P004</x:v>
      </x:c>
      <x:c r="C9" s="6" t="str">
        <x:f>'Raw ledger'!C9</x:f>
        <x:v>JE004</x:v>
      </x:c>
      <x:c r="D9" s="6" t="str">
        <x:f>'Raw ledger'!D9</x:f>
        <x:v>6100</x:v>
      </x:c>
      <x:c r="E9" s="8" t="n">
        <x:f>'Raw ledger'!F9</x:f>
        <x:v>35000</x:v>
      </x:c>
      <x:c r="F9" s="7" t="str">
        <x:f>IF(COUNTIFS($C$6:$C$11,C9,$D$6:$D$11,D9)=1,"Unique",IF(COUNTIFS($C$6:$C$11,C9,$D$6:$D$11,D9,$E$6:$E$11,E9)=COUNTIFS($C$6:$C$11,C9,$D$6:$D$11,D9),"Exact repeat","Conflict"))</x:f>
        <x:v>Unique</x:v>
      </x:c>
      <x:c r="G9" s="16"/>
      <x:c r="H9" s="6" t="str">
        <x:f>IF(COUNTIF('Raw ledger'!$B$18:$B$21,D9)=0,"Unmapped",IF(COUNTIF('Raw ledger'!$B$18:$B$21,D9)=1,VLOOKUP(D9,'Raw ledger'!$B$18:$D$21,2,FALSE),"Ambiguous"))</x:f>
        <x:v>Other operating costs</x:v>
      </x:c>
      <x:c r="I9" s="6" t="n">
        <x:f>IF(H9="Unmapped",1,VLOOKUP(D9,'Raw ledger'!$B$18:$D$21,3,FALSE))</x:f>
        <x:v>1</x:v>
      </x:c>
      <x:c r="J9" s="9" t="n">
        <x:f>E9*I9/1000</x:f>
        <x:v>35</x:v>
      </x:c>
      <x:c r="K9" s="25" t="str">
        <x:f>IF(ISNUMBER(G9),J9*G9,"Unavailable")</x:f>
        <x:v>Unavailable</x:v>
      </x:c>
      <x:c r="L9" s="7" t="str">
        <x:f>IF(COUNTIFS($C$6:$C$11,C9,$D$6:$D$11,D9,$G$6:$G$11,1)&gt;1,"Duplicate selected","Review source")</x:f>
        <x:v>Review source</x:v>
      </x:c>
    </x:row>
    <x:row r="10" ht="25" customHeight="1">
      <x:c r="A10" s="2"/>
      <x:c r="B10" s="6" t="str">
        <x:f>'Raw ledger'!B10</x:f>
        <x:v>P005</x:v>
      </x:c>
      <x:c r="C10" s="6" t="str">
        <x:f>'Raw ledger'!C10</x:f>
        <x:v>JE005</x:v>
      </x:c>
      <x:c r="D10" s="6" t="str">
        <x:f>'Raw ledger'!D10</x:f>
        <x:v>6999</x:v>
      </x:c>
      <x:c r="E10" s="8" t="n">
        <x:f>'Raw ledger'!F10</x:f>
        <x:v>5000</x:v>
      </x:c>
      <x:c r="F10" s="7" t="str">
        <x:f>IF(COUNTIFS($C$6:$C$11,C10,$D$6:$D$11,D10)=1,"Unique",IF(COUNTIFS($C$6:$C$11,C10,$D$6:$D$11,D10,$E$6:$E$11,E10)=COUNTIFS($C$6:$C$11,C10,$D$6:$D$11,D10),"Exact repeat","Conflict"))</x:f>
        <x:v>Unique</x:v>
      </x:c>
      <x:c r="G10" s="16"/>
      <x:c r="H10" s="6" t="str">
        <x:f>IF(COUNTIF('Raw ledger'!$B$18:$B$21,D10)=0,"Unmapped",IF(COUNTIF('Raw ledger'!$B$18:$B$21,D10)=1,VLOOKUP(D10,'Raw ledger'!$B$18:$D$21,2,FALSE),"Ambiguous"))</x:f>
        <x:v>Unmapped</x:v>
      </x:c>
      <x:c r="I10" s="6" t="n">
        <x:f>IF(H10="Unmapped",1,VLOOKUP(D10,'Raw ledger'!$B$18:$D$21,3,FALSE))</x:f>
        <x:v>1</x:v>
      </x:c>
      <x:c r="J10" s="9" t="n">
        <x:f>E10*I10/1000</x:f>
        <x:v>5</x:v>
      </x:c>
      <x:c r="K10" s="25" t="str">
        <x:f>IF(ISNUMBER(G10),J10*G10,"Unavailable")</x:f>
        <x:v>Unavailable</x:v>
      </x:c>
      <x:c r="L10" s="7" t="str">
        <x:f>IF(COUNTIFS($C$6:$C$11,C10,$D$6:$D$11,D10,$G$6:$G$11,1)&gt;1,"Duplicate selected","Review source")</x:f>
        <x:v>Review source</x:v>
      </x:c>
    </x:row>
    <x:row r="11" ht="25" customHeight="1">
      <x:c r="A11" s="2"/>
      <x:c r="B11" s="6" t="str">
        <x:f>'Raw ledger'!B11</x:f>
        <x:v>P006</x:v>
      </x:c>
      <x:c r="C11" s="6" t="str">
        <x:f>'Raw ledger'!C11</x:f>
        <x:v>JE003</x:v>
      </x:c>
      <x:c r="D11" s="6" t="str">
        <x:f>'Raw ledger'!D11</x:f>
        <x:v>6000</x:v>
      </x:c>
      <x:c r="E11" s="8" t="n">
        <x:f>'Raw ledger'!F11</x:f>
        <x:v>140000</x:v>
      </x:c>
      <x:c r="F11" s="7" t="str">
        <x:f>IF(COUNTIFS($C$6:$C$11,C11,$D$6:$D$11,D11)=1,"Unique",IF(COUNTIFS($C$6:$C$11,C11,$D$6:$D$11,D11,$E$6:$E$11,E11)=COUNTIFS($C$6:$C$11,C11,$D$6:$D$11,D11),"Exact repeat","Conflict"))</x:f>
        <x:v>Exact repeat</x:v>
      </x:c>
      <x:c r="G11" s="16"/>
      <x:c r="H11" s="6" t="str">
        <x:f>IF(COUNTIF('Raw ledger'!$B$18:$B$21,D11)=0,"Unmapped",IF(COUNTIF('Raw ledger'!$B$18:$B$21,D11)=1,VLOOKUP(D11,'Raw ledger'!$B$18:$D$21,2,FALSE),"Ambiguous"))</x:f>
        <x:v>Payroll</x:v>
      </x:c>
      <x:c r="I11" s="6" t="n">
        <x:f>IF(H11="Unmapped",1,VLOOKUP(D11,'Raw ledger'!$B$18:$D$21,3,FALSE))</x:f>
        <x:v>1</x:v>
      </x:c>
      <x:c r="J11" s="9" t="n">
        <x:f>E11*I11/1000</x:f>
        <x:v>140</x:v>
      </x:c>
      <x:c r="K11" s="25" t="str">
        <x:f>IF(ISNUMBER(G11),J11*G11,"Unavailable")</x:f>
        <x:v>Unavailable</x:v>
      </x:c>
      <x:c r="L11" s="7" t="str">
        <x:f>IF(COUNTIFS($C$6:$C$11,C11,$D$6:$D$11,D11,$G$6:$G$11,1)&gt;1,"Duplicate selected","Review source")</x:f>
        <x:v>Review source</x:v>
      </x:c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5" customHeight="1">
      <x:c r="A14" s="2"/>
      <x:c r="B14" s="2" t="str">
        <x:v>The source key here is entry plus account, within one entity, period and currency.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5" customHeight="1">
      <x:c r="A16" s="2"/>
      <x:c r="B16" s="2" t="str">
        <x:v>Selection log: explain the excluded row and its retained counterpart below.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5" customHeight="1">
      <x:c r="A18" s="2"/>
      <x:c r="B18" s="16"/>
      <x:c r="C18" s="16"/>
      <x:c r="D18" s="16"/>
      <x:c r="E18" s="16"/>
      <x:c r="F18" s="16"/>
      <x:c r="G18" s="16"/>
      <x:c r="H18" s="16"/>
      <x:c r="I18" s="2"/>
      <x:c r="J18" s="2"/>
      <x:c r="K18" s="2"/>
      <x:c r="L18" s="2"/>
    </x:row>
    <x:row r="19" ht="25" customHeight="1">
      <x:c r="A19" s="2"/>
      <x:c r="B19" s="16"/>
      <x:c r="C19" s="16"/>
      <x:c r="D19" s="16"/>
      <x:c r="E19" s="16"/>
      <x:c r="F19" s="16"/>
      <x:c r="G19" s="16"/>
      <x:c r="H19" s="16"/>
      <x:c r="I19" s="2"/>
      <x:c r="J19" s="2"/>
      <x:c r="K19" s="2"/>
      <x:c r="L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</x:sheetData>
  <x:conditionalFormatting sqref="F6:F11">
    <x:cfRule type="containsText" dxfId="1" priority="1" operator="containsText" text="Conflict"/>
  </x:conditionalFormatting>
  <x:conditionalFormatting sqref="H6:H11">
    <x:cfRule type="containsText" dxfId="2" priority="2" operator="containsText" text="Unmapped"/>
  </x:conditionalFormatting>
  <x:dataValidations count="1">
    <x:dataValidation type="list" sqref="G6:G11">
      <x:formula1>"0,1"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9" hidden="0" customWidth="1"/>
    <x:col min="3" max="3" width="26" hidden="0" customWidth="1"/>
    <x:col min="4" max="4" width="19" hidden="0" customWidth="1"/>
    <x:col min="5" max="5" width="31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2"/>
      <x:c r="B2" s="3" t="str">
        <x:v>Preserved ledger and supplied mapping</x:v>
      </x:c>
      <x:c r="C2" s="2"/>
      <x:c r="D2" s="2"/>
      <x:c r="E2" s="2"/>
      <x:c r="F2" s="2"/>
      <x:c r="G2" s="2"/>
      <x:c r="H2" s="2"/>
    </x:row>
    <x:row r="3" ht="25" customHeight="1">
      <x:c r="A3" s="2"/>
      <x:c r="B3" s="2" t="str">
        <x:v>S04. H1 2026. USD units; debit positive, credit negative. P&amp;L subset, not a full trial balance.</x:v>
      </x:c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2"/>
      <x:c r="B5" s="5" t="str">
        <x:v>Source row</x:v>
      </x:c>
      <x:c r="C5" s="5" t="str">
        <x:v>Entry ID</x:v>
      </x:c>
      <x:c r="D5" s="5" t="str">
        <x:v>Account</x:v>
      </x:c>
      <x:c r="E5" s="5" t="str">
        <x:v>Description</x:v>
      </x:c>
      <x:c r="F5" s="5" t="str">
        <x:v>Raw USD</x:v>
      </x:c>
      <x:c r="G5" s="2"/>
      <x:c r="H5" s="2"/>
    </x:row>
    <x:row r="6" ht="25" customHeight="1">
      <x:c r="A6" s="2"/>
      <x:c r="B6" s="2" t="str">
        <x:v>P001</x:v>
      </x:c>
      <x:c r="C6" s="2" t="str">
        <x:v>JE001</x:v>
      </x:c>
      <x:c r="D6" s="2" t="str">
        <x:v>4000</x:v>
      </x:c>
      <x:c r="E6" s="2" t="str">
        <x:v>Sales</x:v>
      </x:c>
      <x:c r="F6" s="17" t="n">
        <x:v>-750000</x:v>
      </x:c>
      <x:c r="G6" s="2"/>
      <x:c r="H6" s="2"/>
    </x:row>
    <x:row r="7" ht="25" customHeight="1">
      <x:c r="A7" s="2"/>
      <x:c r="B7" s="2" t="str">
        <x:v>P002</x:v>
      </x:c>
      <x:c r="C7" s="2" t="str">
        <x:v>JE002</x:v>
      </x:c>
      <x:c r="D7" s="2" t="str">
        <x:v>5000</x:v>
      </x:c>
      <x:c r="E7" s="2" t="str">
        <x:v>Cost of sales</x:v>
      </x:c>
      <x:c r="F7" s="17" t="n">
        <x:v>450000</x:v>
      </x:c>
      <x:c r="G7" s="2"/>
      <x:c r="H7" s="2"/>
    </x:row>
    <x:row r="8" ht="25" customHeight="1">
      <x:c r="A8" s="2"/>
      <x:c r="B8" s="2" t="str">
        <x:v>P003</x:v>
      </x:c>
      <x:c r="C8" s="2" t="str">
        <x:v>JE003</x:v>
      </x:c>
      <x:c r="D8" s="2" t="str">
        <x:v>6000</x:v>
      </x:c>
      <x:c r="E8" s="2" t="str">
        <x:v>Payroll</x:v>
      </x:c>
      <x:c r="F8" s="17" t="n">
        <x:v>140000</x:v>
      </x:c>
      <x:c r="G8" s="2"/>
      <x:c r="H8" s="2"/>
    </x:row>
    <x:row r="9" ht="25" customHeight="1">
      <x:c r="A9" s="2"/>
      <x:c r="B9" s="2" t="str">
        <x:v>P004</x:v>
      </x:c>
      <x:c r="C9" s="2" t="str">
        <x:v>JE004</x:v>
      </x:c>
      <x:c r="D9" s="2" t="str">
        <x:v>6100</x:v>
      </x:c>
      <x:c r="E9" s="2" t="str">
        <x:v>Other operating costs</x:v>
      </x:c>
      <x:c r="F9" s="17" t="n">
        <x:v>35000</x:v>
      </x:c>
      <x:c r="G9" s="2"/>
      <x:c r="H9" s="2"/>
    </x:row>
    <x:row r="10" ht="25" customHeight="1">
      <x:c r="A10" s="2"/>
      <x:c r="B10" s="2" t="str">
        <x:v>P005</x:v>
      </x:c>
      <x:c r="C10" s="2" t="str">
        <x:v>JE005</x:v>
      </x:c>
      <x:c r="D10" s="2" t="str">
        <x:v>6999</x:v>
      </x:c>
      <x:c r="E10" s="2" t="str">
        <x:v>Pending classification</x:v>
      </x:c>
      <x:c r="F10" s="17" t="n">
        <x:v>5000</x:v>
      </x:c>
      <x:c r="G10" s="2"/>
      <x:c r="H10" s="2"/>
    </x:row>
    <x:row r="11" ht="25" customHeight="1">
      <x:c r="A11" s="2"/>
      <x:c r="B11" s="2" t="str">
        <x:v>P006</x:v>
      </x:c>
      <x:c r="C11" s="2" t="str">
        <x:v>JE003</x:v>
      </x:c>
      <x:c r="D11" s="2" t="str">
        <x:v>6000</x:v>
      </x:c>
      <x:c r="E11" s="2" t="str">
        <x:v>Payroll</x:v>
      </x:c>
      <x:c r="F11" s="17" t="n">
        <x:v>140000</x:v>
      </x:c>
      <x:c r="G11" s="2"/>
      <x:c r="H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2"/>
      <x:c r="B14" s="2" t="str">
        <x:v>P006 repeats P003 exactly. Preserve both source rows; exclude only the confirmed repeat in your build.</x:v>
      </x:c>
      <x:c r="C14" s="2"/>
      <x:c r="D14" s="2"/>
      <x:c r="E14" s="2"/>
      <x:c r="F14" s="2"/>
      <x:c r="G14" s="2"/>
      <x:c r="H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</x:row>
    <x:row r="17" ht="32" customHeight="1">
      <x:c r="A17" s="2"/>
      <x:c r="B17" s="5" t="str">
        <x:v>Account</x:v>
      </x:c>
      <x:c r="C17" s="5" t="str">
        <x:v>Category</x:v>
      </x:c>
      <x:c r="D17" s="5" t="str">
        <x:v>Sign factor</x:v>
      </x:c>
      <x:c r="E17" s="2"/>
      <x:c r="F17" s="2"/>
      <x:c r="G17" s="2"/>
      <x:c r="H17" s="2"/>
    </x:row>
    <x:row r="18" ht="25" customHeight="1">
      <x:c r="A18" s="2"/>
      <x:c r="B18" s="2" t="str">
        <x:v>4000</x:v>
      </x:c>
      <x:c r="C18" s="2" t="str">
        <x:v>Revenue</x:v>
      </x:c>
      <x:c r="D18" s="2" t="n">
        <x:v>-1</x:v>
      </x:c>
      <x:c r="E18" s="2"/>
      <x:c r="F18" s="2"/>
      <x:c r="G18" s="2"/>
      <x:c r="H18" s="2"/>
    </x:row>
    <x:row r="19" ht="25" customHeight="1">
      <x:c r="A19" s="2"/>
      <x:c r="B19" s="2" t="str">
        <x:v>5000</x:v>
      </x:c>
      <x:c r="C19" s="2" t="str">
        <x:v>Cost of sales</x:v>
      </x:c>
      <x:c r="D19" s="2" t="n">
        <x:v>1</x:v>
      </x:c>
      <x:c r="E19" s="2"/>
      <x:c r="F19" s="2"/>
      <x:c r="G19" s="2"/>
      <x:c r="H19" s="2"/>
    </x:row>
    <x:row r="20" ht="25" customHeight="1">
      <x:c r="A20" s="2"/>
      <x:c r="B20" s="2" t="str">
        <x:v>6000</x:v>
      </x:c>
      <x:c r="C20" s="2" t="str">
        <x:v>Payroll</x:v>
      </x:c>
      <x:c r="D20" s="2" t="n">
        <x:v>1</x:v>
      </x:c>
      <x:c r="E20" s="2"/>
      <x:c r="F20" s="2"/>
      <x:c r="G20" s="2"/>
      <x:c r="H20" s="2"/>
    </x:row>
    <x:row r="21" ht="25" customHeight="1">
      <x:c r="A21" s="2"/>
      <x:c r="B21" s="2" t="str">
        <x:v>6100</x:v>
      </x:c>
      <x:c r="C21" s="2" t="str">
        <x:v>Other operating costs</x:v>
      </x:c>
      <x:c r="D21" s="2" t="n">
        <x:v>1</x:v>
      </x:c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 t="str">
        <x:v>6999 is a debit expense in this source. Detailed classification is deliberately absent.</x:v>
      </x:c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 t="str">
        <x:v>Source: S04-ledger.csv and account-mapping.csv. See source-register.json for document hashes.</x:v>
      </x:c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1" hidden="0" customWidth="1"/>
    <x:col min="3" max="3" width="19" hidden="0" customWidth="1"/>
    <x:col min="4" max="4" width="22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2"/>
      <x:c r="B2" s="3" t="str">
        <x:v>Statement source observations</x:v>
      </x:c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 t="str">
        <x:v>All amounts USD thousands. Calendar year end December 31. Preserve original and restated rows.</x:v>
      </x:c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2" customHeight="1">
      <x:c r="A5" s="2"/>
      <x:c r="B5" s="5" t="str">
        <x:v>Source</x:v>
      </x:c>
      <x:c r="C5" s="5" t="str">
        <x:v>Period</x:v>
      </x:c>
      <x:c r="D5" s="5" t="str">
        <x:v>Version</x:v>
      </x:c>
      <x:c r="E5" s="5" t="str">
        <x:v>Start</x:v>
      </x:c>
      <x:c r="F5" s="5" t="str">
        <x:v>End</x:v>
      </x:c>
      <x:c r="G5" s="5" t="str">
        <x:v>Revenue</x:v>
      </x:c>
      <x:c r="H5" s="5" t="str">
        <x:v>Cost of sales</x:v>
      </x:c>
      <x:c r="I5" s="5" t="str">
        <x:v>Opex</x:v>
      </x:c>
      <x:c r="J5" s="2"/>
    </x:row>
    <x:row r="6" ht="25" customHeight="1">
      <x:c r="A6" s="2"/>
      <x:c r="B6" s="2" t="str">
        <x:v>S01</x:v>
      </x:c>
      <x:c r="C6" s="2" t="str">
        <x:v>FY2024</x:v>
      </x:c>
      <x:c r="D6" s="2" t="str">
        <x:v>original</x:v>
      </x:c>
      <x:c r="E6" s="2" t="str">
        <x:v>2024-01-01</x:v>
      </x:c>
      <x:c r="F6" s="2" t="str">
        <x:v>2024-12-31</x:v>
      </x:c>
      <x:c r="G6" s="17" t="n">
        <x:v>1200</x:v>
      </x:c>
      <x:c r="H6" s="17" t="n">
        <x:v>720</x:v>
      </x:c>
      <x:c r="I6" s="17" t="n">
        <x:v>300</x:v>
      </x:c>
      <x:c r="J6" s="2"/>
    </x:row>
    <x:row r="7" ht="25" customHeight="1">
      <x:c r="A7" s="2"/>
      <x:c r="B7" s="2" t="str">
        <x:v>S02</x:v>
      </x:c>
      <x:c r="C7" s="2" t="str">
        <x:v>FY2024</x:v>
      </x:c>
      <x:c r="D7" s="2" t="str">
        <x:v>restated</x:v>
      </x:c>
      <x:c r="E7" s="2" t="str">
        <x:v>2024-01-01</x:v>
      </x:c>
      <x:c r="F7" s="2" t="str">
        <x:v>2024-12-31</x:v>
      </x:c>
      <x:c r="G7" s="17" t="n">
        <x:v>1180</x:v>
      </x:c>
      <x:c r="H7" s="17" t="n">
        <x:v>710</x:v>
      </x:c>
      <x:c r="I7" s="17" t="n">
        <x:v>300</x:v>
      </x:c>
      <x:c r="J7" s="2"/>
    </x:row>
    <x:row r="8" ht="25" customHeight="1">
      <x:c r="A8" s="2"/>
      <x:c r="B8" s="2" t="str">
        <x:v>S02</x:v>
      </x:c>
      <x:c r="C8" s="2" t="str">
        <x:v>FY2025</x:v>
      </x:c>
      <x:c r="D8" s="2" t="str">
        <x:v>current</x:v>
      </x:c>
      <x:c r="E8" s="2" t="str">
        <x:v>2025-01-01</x:v>
      </x:c>
      <x:c r="F8" s="2" t="str">
        <x:v>2025-12-31</x:v>
      </x:c>
      <x:c r="G8" s="17" t="n">
        <x:v>1380</x:v>
      </x:c>
      <x:c r="H8" s="17" t="n">
        <x:v>828</x:v>
      </x:c>
      <x:c r="I8" s="17" t="n">
        <x:v>330</x:v>
      </x:c>
      <x:c r="J8" s="2"/>
    </x:row>
    <x:row r="9" ht="25" customHeight="1">
      <x:c r="A9" s="2"/>
      <x:c r="B9" s="2" t="str">
        <x:v>S03</x:v>
      </x:c>
      <x:c r="C9" s="2" t="str">
        <x:v>H1 2025</x:v>
      </x:c>
      <x:c r="D9" s="2" t="str">
        <x:v>comparable</x:v>
      </x:c>
      <x:c r="E9" s="2" t="str">
        <x:v>2025-01-01</x:v>
      </x:c>
      <x:c r="F9" s="2" t="str">
        <x:v>2025-06-30</x:v>
      </x:c>
      <x:c r="G9" s="17" t="n">
        <x:v>660</x:v>
      </x:c>
      <x:c r="H9" s="17" t="n">
        <x:v>396</x:v>
      </x:c>
      <x:c r="I9" s="17" t="n">
        <x:v>156</x:v>
      </x:c>
      <x:c r="J9" s="2"/>
    </x:row>
    <x:row r="10" ht="25" customHeight="1">
      <x:c r="A10" s="2"/>
      <x:c r="B10" s="2" t="str">
        <x:v>S03</x:v>
      </x:c>
      <x:c r="C10" s="2" t="str">
        <x:v>H1 2026</x:v>
      </x:c>
      <x:c r="D10" s="2" t="str">
        <x:v>current</x:v>
      </x:c>
      <x:c r="E10" s="2" t="str">
        <x:v>2026-01-01</x:v>
      </x:c>
      <x:c r="F10" s="2" t="str">
        <x:v>2026-06-30</x:v>
      </x:c>
      <x:c r="G10" s="17" t="n">
        <x:v>750</x:v>
      </x:c>
      <x:c r="H10" s="17" t="n">
        <x:v>450</x:v>
      </x:c>
      <x:c r="I10" s="17" t="n">
        <x:v>180</x:v>
      </x:c>
      <x:c r="J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5" customHeight="1">
      <x:c r="A13" s="2"/>
      <x:c r="B13" s="2" t="str">
        <x:v>S02 note R1: FY2024 premature revenue reduced by 20; related cost reduced by 10. Opex unchanged.</x:v>
      </x:c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/>
      <x:c r="B15" s="2" t="str">
        <x:v>S03: H1 2025 comparative is on the same basis as S02. H1 2026 control includes account 6999.</x:v>
      </x:c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32" customHeight="1">
      <x:c r="A18" s="2"/>
      <x:c r="B18" s="5" t="str">
        <x:v>Source</x:v>
      </x:c>
      <x:c r="C18" s="5" t="str">
        <x:v>Metric</x:v>
      </x:c>
      <x:c r="D18" s="5" t="str">
        <x:v>Period/date</x:v>
      </x:c>
      <x:c r="E18" s="5" t="str">
        <x:v>Value</x:v>
      </x:c>
      <x:c r="F18" s="5" t="str">
        <x:v>State</x:v>
      </x:c>
      <x:c r="G18" s="2"/>
      <x:c r="H18" s="2"/>
      <x:c r="I18" s="2"/>
      <x:c r="J18" s="2"/>
    </x:row>
    <x:row r="19" ht="25" customHeight="1">
      <x:c r="A19" s="2"/>
      <x:c r="B19" s="2" t="str">
        <x:v>S03</x:v>
      </x:c>
      <x:c r="C19" s="2" t="str">
        <x:v>Cash</x:v>
      </x:c>
      <x:c r="D19" s="2" t="str">
        <x:v>2026-06-30</x:v>
      </x:c>
      <x:c r="E19" s="2" t="n">
        <x:v>84</x:v>
      </x:c>
      <x:c r="F19" s="2" t="str">
        <x:v>Instant</x:v>
      </x:c>
      <x:c r="G19" s="2"/>
      <x:c r="H19" s="2"/>
      <x:c r="I19" s="2"/>
      <x:c r="J19" s="2"/>
    </x:row>
    <x:row r="20" ht="25" customHeight="1">
      <x:c r="A20" s="2"/>
      <x:c r="B20" s="2" t="str">
        <x:v>S03</x:v>
      </x:c>
      <x:c r="C20" s="2" t="str">
        <x:v>D&amp;A</x:v>
      </x:c>
      <x:c r="D20" s="2" t="str">
        <x:v>H1 2026</x:v>
      </x:c>
      <x:c r="E20" s="2"/>
      <x:c r="F20" s="2" t="str">
        <x:v>Not supplied</x:v>
      </x:c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 t="str">
        <x:v>S05 draft 752 is superseded. EUR200 subsidiary memo is already included in group revenue.</x:v>
      </x:c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3" hidden="0" customWidth="1"/>
    <x:col min="3" max="3" width="29" hidden="0" customWidth="1"/>
    <x:col min="4" max="4" width="18" hidden="0" customWidth="1"/>
    <x:col min="5" max="5" width="58" hidden="0" customWidth="1"/>
    <x:col min="6" max="6" width="60" hidden="0" customWidth="1"/>
    <x:col min="7" max="7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2"/>
      <x:c r="B2" s="3" t="str">
        <x:v>Document the selection and open exception</x:v>
      </x:c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2" customHeight="1">
      <x:c r="A5" s="2"/>
      <x:c r="B5" s="5" t="str">
        <x:v>Source</x:v>
      </x:c>
      <x:c r="C5" s="5" t="str">
        <x:v>Filename</x:v>
      </x:c>
      <x:c r="D5" s="5" t="str">
        <x:v>Issued</x:v>
      </x:c>
      <x:c r="E5" s="5" t="str">
        <x:v>Role / location</x:v>
      </x:c>
      <x:c r="F5" s="5" t="str">
        <x:v>Your selection rationale</x:v>
      </x:c>
      <x:c r="G5" s="2"/>
    </x:row>
    <x:row r="6" ht="25" customHeight="1">
      <x:c r="A6" s="2"/>
      <x:c r="B6" s="2" t="str">
        <x:v>S01</x:v>
      </x:c>
      <x:c r="C6" s="2" t="str">
        <x:v>S01-2024-original.csv</x:v>
      </x:c>
      <x:c r="D6" s="2" t="str">
        <x:v>2025-03-15</x:v>
      </x:c>
      <x:c r="E6" s="2" t="str">
        <x:v>Income statement</x:v>
      </x:c>
      <x:c r="F6" s="16"/>
      <x:c r="G6" s="2"/>
    </x:row>
    <x:row r="7" ht="25" customHeight="1">
      <x:c r="A7" s="2"/>
      <x:c r="B7" s="2" t="str">
        <x:v>S02</x:v>
      </x:c>
      <x:c r="C7" s="2" t="str">
        <x:v>S02-2025-annual.csv</x:v>
      </x:c>
      <x:c r="D7" s="2" t="str">
        <x:v>2026-03-15</x:v>
      </x:c>
      <x:c r="E7" s="2" t="str">
        <x:v>Income statement; note R1</x:v>
      </x:c>
      <x:c r="F7" s="16"/>
      <x:c r="G7" s="2"/>
    </x:row>
    <x:row r="8" ht="25" customHeight="1">
      <x:c r="A8" s="2"/>
      <x:c r="B8" s="2" t="str">
        <x:v>S03</x:v>
      </x:c>
      <x:c r="C8" s="2" t="str">
        <x:v>S03-2026-interim.csv</x:v>
      </x:c>
      <x:c r="D8" s="2" t="str">
        <x:v>2026-08-15</x:v>
      </x:c>
      <x:c r="E8" s="2" t="str">
        <x:v>Income statement; note 2</x:v>
      </x:c>
      <x:c r="F8" s="16"/>
      <x:c r="G8" s="2"/>
    </x:row>
    <x:row r="9" ht="25" customHeight="1">
      <x:c r="A9" s="2"/>
      <x:c r="B9" s="2" t="str">
        <x:v>S04</x:v>
      </x:c>
      <x:c r="C9" s="2" t="str">
        <x:v>S04-ledger.csv</x:v>
      </x:c>
      <x:c r="D9" s="2" t="str">
        <x:v>2026-08-12</x:v>
      </x:c>
      <x:c r="E9" s="2" t="str">
        <x:v>Rows P001–P006</x:v>
      </x:c>
      <x:c r="F9" s="16"/>
      <x:c r="G9" s="2"/>
    </x:row>
    <x:row r="10" ht="25" customHeight="1">
      <x:c r="A10" s="2"/>
      <x:c r="B10" s="2" t="str">
        <x:v>S05</x:v>
      </x:c>
      <x:c r="C10" s="2" t="str">
        <x:v>S05-draft-and-subsidiary.csv</x:v>
      </x:c>
      <x:c r="D10" s="2" t="str">
        <x:v>2026-08-01</x:v>
      </x:c>
      <x:c r="E10" s="2" t="str">
        <x:v>Rows D01 and E01</x:v>
      </x:c>
      <x:c r="F10" s="16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25" customHeight="1">
      <x:c r="A12" s="2"/>
      <x:c r="B12" s="2" t="str">
        <x:v>Original fictional sources. Full register, scope notes and hashes are in the accompanying source pack.</x:v>
      </x:c>
      <x:c r="C12" s="2"/>
      <x:c r="D12" s="2"/>
      <x:c r="E12" s="2"/>
      <x:c r="F12" s="2"/>
      <x:c r="G12" s="2"/>
    </x:row>
    <x:row r="13" ht="25" customHeight="1">
      <x:c r="A13" s="2"/>
      <x:c r="B13" s="2"/>
      <x:c r="C13" s="2"/>
      <x:c r="D13" s="2"/>
      <x:c r="E13" s="2"/>
      <x:c r="F13" s="2"/>
      <x:c r="G13" s="2"/>
    </x:row>
    <x:row r="14" ht="25" customHeight="1">
      <x:c r="A14" s="2"/>
      <x:c r="B14" s="2"/>
      <x:c r="C14" s="2"/>
      <x:c r="D14" s="2"/>
      <x:c r="E14" s="2"/>
      <x:c r="F14" s="2"/>
      <x:c r="G14" s="2"/>
    </x:row>
    <x:row r="15" ht="32" customHeight="1">
      <x:c r="A15" s="2"/>
      <x:c r="B15" s="5" t="str">
        <x:v>Account</x:v>
      </x:c>
      <x:c r="C15" s="5" t="str">
        <x:v>Source row</x:v>
      </x:c>
      <x:c r="D15" s="5" t="str">
        <x:v>USD thousands</x:v>
      </x:c>
      <x:c r="E15" s="5" t="str">
        <x:v>Owner / status</x:v>
      </x:c>
      <x:c r="F15" s="5" t="str">
        <x:v>Evidence needed and handoff</x:v>
      </x:c>
      <x:c r="G15" s="2"/>
    </x:row>
    <x:row r="16" ht="25" customHeight="1">
      <x:c r="A16" s="2"/>
      <x:c r="B16" s="2" t="str">
        <x:v>6999</x:v>
      </x:c>
      <x:c r="C16" s="2" t="str">
        <x:v>S04 P005</x:v>
      </x:c>
      <x:c r="D16" s="2" t="n">
        <x:v>5</x:v>
      </x:c>
      <x:c r="E16" s="2" t="str">
        <x:v>Controller / open</x:v>
      </x:c>
      <x:c r="F16" s="16"/>
      <x:c r="G16" s="2"/>
    </x:row>
    <x:row r="17" ht="25" customHeight="1">
      <x:c r="A17" s="2"/>
      <x:c r="B17" s="2"/>
      <x:c r="C17" s="2"/>
      <x:c r="D17" s="2"/>
      <x:c r="E17" s="2"/>
      <x:c r="F17" s="2"/>
      <x:c r="G17" s="2"/>
    </x:row>
    <x:row r="18" ht="25" customHeight="1">
      <x:c r="A18" s="2"/>
      <x:c r="B18" s="2"/>
      <x:c r="C18" s="2"/>
      <x:c r="D18" s="2"/>
      <x:c r="E18" s="2"/>
      <x:c r="F18" s="2"/>
      <x:c r="G18" s="2"/>
    </x:row>
    <x:row r="19" ht="25" customHeight="1">
      <x:c r="A19" s="2"/>
      <x:c r="B19" s="2" t="str">
        <x:v>Restatement explanation: identify original, correction, revised values and S02 note R1.</x:v>
      </x:c>
      <x:c r="C19" s="2"/>
      <x:c r="D19" s="2"/>
      <x:c r="E19" s="2"/>
      <x:c r="F19" s="2"/>
      <x:c r="G19" s="2"/>
    </x:row>
    <x:row r="20" ht="25" customHeight="1">
      <x:c r="A20" s="2"/>
      <x:c r="B20" s="2"/>
      <x:c r="C20" s="2"/>
      <x:c r="D20" s="2"/>
      <x:c r="E20" s="2"/>
      <x:c r="F20" s="2"/>
      <x:c r="G20" s="2"/>
    </x:row>
    <x:row r="21" ht="25" customHeight="1">
      <x:c r="A21" s="2"/>
      <x:c r="B21" s="16"/>
      <x:c r="C21" s="16"/>
      <x:c r="D21" s="16"/>
      <x:c r="E21" s="16"/>
      <x:c r="F21" s="16"/>
      <x:c r="G21" s="2"/>
    </x:row>
    <x:row r="22" ht="25" customHeight="1">
      <x:c r="A22" s="2"/>
      <x:c r="B22" s="16"/>
      <x:c r="C22" s="16"/>
      <x:c r="D22" s="16"/>
      <x:c r="E22" s="16"/>
      <x:c r="F22" s="16"/>
      <x:c r="G22" s="2"/>
    </x:row>
    <x:row r="23" ht="25" customHeight="1">
      <x:c r="A23" s="2"/>
      <x:c r="B23" s="16"/>
      <x:c r="C23" s="16"/>
      <x:c r="D23" s="16"/>
      <x:c r="E23" s="16"/>
      <x:c r="F23" s="16"/>
      <x:c r="G23" s="2"/>
    </x:row>
    <x:row r="24" ht="25" customHeight="1">
      <x:c r="A24" s="2"/>
      <x:c r="B24" s="2"/>
      <x:c r="C24" s="2"/>
      <x:c r="D24" s="2"/>
      <x:c r="E24" s="2"/>
      <x:c r="F24" s="2"/>
      <x:c r="G24" s="2"/>
    </x:row>
  </x:sheetData>
  <x:pageMargins left="0.7" right="0.7" top="0.75" bottom="0.75" header="0.3" footer="0.3"/>
</x:worksheet>
</file>